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USER\OneDrive\Escritorio\"/>
    </mc:Choice>
  </mc:AlternateContent>
  <xr:revisionPtr revIDLastSave="0" documentId="8_{CBAA7350-DEC4-4AEE-A389-EDEBD3004CE2}" xr6:coauthVersionLast="47" xr6:coauthVersionMax="47" xr10:uidLastSave="{00000000-0000-0000-0000-000000000000}"/>
  <workbookProtection workbookAlgorithmName="SHA-512" workbookHashValue="y0m9un/l0wQsxWvoYSwhHsDv06BoeEe0wuucHxKhdl/5snALtG2XbbSMNqeixP8cSPdnPnXnT5TljIfEdw1RZA==" workbookSaltValue="SqKJrgEmb//ShG8BTy61kw==" workbookSpinCount="100000" lockStructure="1"/>
  <bookViews>
    <workbookView xWindow="-120" yWindow="-120" windowWidth="20730" windowHeight="11160" tabRatio="691" xr2:uid="{00000000-000D-0000-FFFF-FFFF00000000}"/>
  </bookViews>
  <sheets>
    <sheet name="Carátula" sheetId="1" r:id="rId1"/>
    <sheet name="Test" sheetId="2" r:id="rId2"/>
    <sheet name="Puntuaciones" sheetId="3" state="hidden" r:id="rId3"/>
    <sheet name="Gráficos" sheetId="4" r:id="rId4"/>
    <sheet name="Planificación Terapéutica" sheetId="5" r:id="rId5"/>
    <sheet name="Recursos Clínicos" sheetId="6" r:id="rId6"/>
    <sheet name="Banco de Recursos ACT" sheetId="7" state="hidden" r:id="rId7"/>
    <sheet name="Normas" sheetId="8" state="hidden" r:id="rId8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6" l="1"/>
  <c r="E2" i="5"/>
  <c r="B2" i="5"/>
  <c r="A19" i="4"/>
  <c r="A18" i="4"/>
  <c r="A17" i="4"/>
  <c r="A16" i="4"/>
  <c r="A15" i="4"/>
  <c r="A14" i="4"/>
  <c r="B2" i="4"/>
  <c r="B16" i="3"/>
  <c r="C16" i="3" s="1"/>
  <c r="B15" i="3"/>
  <c r="C15" i="3" s="1"/>
  <c r="F11" i="3"/>
  <c r="G11" i="3" s="1"/>
  <c r="B11" i="3"/>
  <c r="C11" i="3" s="1"/>
  <c r="F10" i="3"/>
  <c r="G10" i="3" s="1"/>
  <c r="B10" i="3"/>
  <c r="C10" i="3" s="1"/>
  <c r="F9" i="3"/>
  <c r="G9" i="3" s="1"/>
  <c r="C24" i="3" s="1"/>
  <c r="G9" i="4" s="1"/>
  <c r="B9" i="3"/>
  <c r="C9" i="3" s="1"/>
  <c r="F8" i="3"/>
  <c r="G8" i="3" s="1"/>
  <c r="B8" i="3"/>
  <c r="C8" i="3" s="1"/>
  <c r="F7" i="3"/>
  <c r="G7" i="3" s="1"/>
  <c r="B7" i="3"/>
  <c r="C7" i="3" s="1"/>
  <c r="F6" i="3"/>
  <c r="G6" i="3" s="1"/>
  <c r="B6" i="3"/>
  <c r="C6" i="3" s="1"/>
  <c r="E2" i="3"/>
  <c r="B2" i="3"/>
  <c r="L5" i="5" l="1"/>
  <c r="C17" i="3"/>
  <c r="B55" i="5"/>
  <c r="K2" i="5"/>
  <c r="B21" i="3"/>
  <c r="K6" i="5"/>
  <c r="B89" i="5"/>
  <c r="B25" i="3"/>
  <c r="L2" i="5"/>
  <c r="C21" i="3"/>
  <c r="C23" i="3"/>
  <c r="L4" i="5"/>
  <c r="L6" i="5"/>
  <c r="C25" i="3"/>
  <c r="M6" i="5"/>
  <c r="K3" i="5"/>
  <c r="M3" i="5"/>
  <c r="B21" i="5"/>
  <c r="B22" i="3"/>
  <c r="K5" i="5"/>
  <c r="M5" i="5"/>
  <c r="B24" i="3"/>
  <c r="E24" i="3" s="1"/>
  <c r="C9" i="4" s="1"/>
  <c r="E89" i="5"/>
  <c r="M7" i="5"/>
  <c r="B26" i="3"/>
  <c r="M2" i="5"/>
  <c r="K7" i="5"/>
  <c r="K4" i="5"/>
  <c r="E21" i="5"/>
  <c r="M4" i="5"/>
  <c r="B23" i="3"/>
  <c r="L3" i="5"/>
  <c r="C22" i="3"/>
  <c r="C18" i="4"/>
  <c r="I9" i="4"/>
  <c r="L7" i="5"/>
  <c r="C26" i="3"/>
  <c r="E55" i="5"/>
  <c r="E22" i="3" l="1"/>
  <c r="C5" i="4" s="1"/>
  <c r="G5" i="4"/>
  <c r="C105" i="6"/>
  <c r="C101" i="6"/>
  <c r="C97" i="6"/>
  <c r="C85" i="5"/>
  <c r="C81" i="5"/>
  <c r="C77" i="5"/>
  <c r="C104" i="6"/>
  <c r="C100" i="6"/>
  <c r="C103" i="6"/>
  <c r="C83" i="5"/>
  <c r="C76" i="5"/>
  <c r="C102" i="6"/>
  <c r="C79" i="5"/>
  <c r="C107" i="6"/>
  <c r="C99" i="6"/>
  <c r="C84" i="5"/>
  <c r="C82" i="5"/>
  <c r="C75" i="5"/>
  <c r="C106" i="6"/>
  <c r="C98" i="6"/>
  <c r="C80" i="5"/>
  <c r="C78" i="5"/>
  <c r="D24" i="3"/>
  <c r="B9" i="4" s="1"/>
  <c r="F9" i="4"/>
  <c r="G6" i="4"/>
  <c r="E25" i="3"/>
  <c r="C6" i="4" s="1"/>
  <c r="E15" i="6"/>
  <c r="E11" i="6"/>
  <c r="E7" i="6"/>
  <c r="E17" i="5"/>
  <c r="E13" i="5"/>
  <c r="E9" i="5"/>
  <c r="E13" i="6"/>
  <c r="E11" i="5"/>
  <c r="E7" i="5"/>
  <c r="E16" i="6"/>
  <c r="E9" i="6"/>
  <c r="E16" i="5"/>
  <c r="E14" i="5"/>
  <c r="E14" i="6"/>
  <c r="E12" i="6"/>
  <c r="E12" i="5"/>
  <c r="E10" i="5"/>
  <c r="E17" i="6"/>
  <c r="E10" i="6"/>
  <c r="E8" i="6"/>
  <c r="E15" i="5"/>
  <c r="E8" i="5"/>
  <c r="D26" i="3"/>
  <c r="B7" i="4" s="1"/>
  <c r="F7" i="4"/>
  <c r="E66" i="6"/>
  <c r="N5" i="5"/>
  <c r="B21" i="6"/>
  <c r="N3" i="5"/>
  <c r="D21" i="3"/>
  <c r="B10" i="4" s="1"/>
  <c r="O6" i="4" s="1"/>
  <c r="P6" i="4" s="1"/>
  <c r="F10" i="4"/>
  <c r="G7" i="4"/>
  <c r="E26" i="3"/>
  <c r="C7" i="4" s="1"/>
  <c r="G10" i="4"/>
  <c r="E21" i="3"/>
  <c r="C10" i="4" s="1"/>
  <c r="E107" i="6"/>
  <c r="E103" i="6"/>
  <c r="E99" i="6"/>
  <c r="E83" i="5"/>
  <c r="E79" i="5"/>
  <c r="E75" i="5"/>
  <c r="E106" i="6"/>
  <c r="E102" i="6"/>
  <c r="E98" i="6"/>
  <c r="E105" i="6"/>
  <c r="E97" i="6"/>
  <c r="E84" i="5"/>
  <c r="E77" i="5"/>
  <c r="E104" i="6"/>
  <c r="E82" i="5"/>
  <c r="E80" i="5"/>
  <c r="E101" i="6"/>
  <c r="E85" i="5"/>
  <c r="E78" i="5"/>
  <c r="E76" i="5"/>
  <c r="E100" i="6"/>
  <c r="E81" i="5"/>
  <c r="E61" i="6"/>
  <c r="E57" i="6"/>
  <c r="E53" i="6"/>
  <c r="E50" i="5"/>
  <c r="E46" i="5"/>
  <c r="E42" i="5"/>
  <c r="E60" i="6"/>
  <c r="E56" i="6"/>
  <c r="E55" i="6"/>
  <c r="E51" i="5"/>
  <c r="E44" i="5"/>
  <c r="E62" i="6"/>
  <c r="E49" i="5"/>
  <c r="E47" i="5"/>
  <c r="E59" i="6"/>
  <c r="E54" i="6"/>
  <c r="E45" i="5"/>
  <c r="E43" i="5"/>
  <c r="E58" i="6"/>
  <c r="E52" i="6"/>
  <c r="E48" i="5"/>
  <c r="E41" i="5"/>
  <c r="C17" i="6"/>
  <c r="C13" i="6"/>
  <c r="C9" i="6"/>
  <c r="C15" i="5"/>
  <c r="C11" i="5"/>
  <c r="C7" i="5"/>
  <c r="C12" i="6"/>
  <c r="C10" i="6"/>
  <c r="C17" i="5"/>
  <c r="C10" i="5"/>
  <c r="C8" i="5"/>
  <c r="C15" i="6"/>
  <c r="C8" i="6"/>
  <c r="C13" i="5"/>
  <c r="C11" i="6"/>
  <c r="C16" i="5"/>
  <c r="C9" i="5"/>
  <c r="C16" i="6"/>
  <c r="C14" i="6"/>
  <c r="C7" i="6"/>
  <c r="C14" i="5"/>
  <c r="C12" i="5"/>
  <c r="D25" i="3"/>
  <c r="B6" i="4" s="1"/>
  <c r="F6" i="4"/>
  <c r="C59" i="6"/>
  <c r="C55" i="6"/>
  <c r="C48" i="5"/>
  <c r="C44" i="5"/>
  <c r="C62" i="6"/>
  <c r="C58" i="6"/>
  <c r="C61" i="6"/>
  <c r="C54" i="6"/>
  <c r="C52" i="6"/>
  <c r="C50" i="5"/>
  <c r="C43" i="5"/>
  <c r="C41" i="5"/>
  <c r="C60" i="6"/>
  <c r="C46" i="5"/>
  <c r="C57" i="6"/>
  <c r="C53" i="6"/>
  <c r="C51" i="5"/>
  <c r="C49" i="5"/>
  <c r="C42" i="5"/>
  <c r="C56" i="6"/>
  <c r="C45" i="5"/>
  <c r="C47" i="5"/>
  <c r="F8" i="4"/>
  <c r="D23" i="3"/>
  <c r="B8" i="4" s="1"/>
  <c r="E111" i="6"/>
  <c r="N7" i="5"/>
  <c r="E21" i="6"/>
  <c r="N4" i="5"/>
  <c r="B66" i="6"/>
  <c r="N2" i="5"/>
  <c r="F5" i="4"/>
  <c r="D22" i="3"/>
  <c r="B5" i="4" s="1"/>
  <c r="O5" i="4" s="1"/>
  <c r="P5" i="4" s="1"/>
  <c r="B111" i="6"/>
  <c r="N6" i="5"/>
  <c r="G8" i="4"/>
  <c r="E23" i="3"/>
  <c r="C8" i="4" s="1"/>
  <c r="O7" i="4" l="1"/>
  <c r="P7" i="4" s="1"/>
  <c r="D98" i="6" s="1"/>
  <c r="E5" i="4"/>
  <c r="D14" i="4" s="1"/>
  <c r="R48" i="4"/>
  <c r="E54" i="4" s="1"/>
  <c r="R45" i="4"/>
  <c r="A47" i="4" s="1"/>
  <c r="R47" i="4"/>
  <c r="A54" i="4" s="1"/>
  <c r="B14" i="4"/>
  <c r="H5" i="4"/>
  <c r="R46" i="4"/>
  <c r="E47" i="4" s="1"/>
  <c r="B129" i="6"/>
  <c r="B113" i="6"/>
  <c r="B121" i="6"/>
  <c r="B76" i="6"/>
  <c r="B68" i="6"/>
  <c r="B84" i="6"/>
  <c r="E129" i="6"/>
  <c r="E113" i="6"/>
  <c r="E121" i="6"/>
  <c r="B23" i="6"/>
  <c r="B39" i="6"/>
  <c r="B31" i="6"/>
  <c r="H7" i="4"/>
  <c r="E7" i="4"/>
  <c r="D16" i="4" s="1"/>
  <c r="B16" i="4"/>
  <c r="C16" i="4"/>
  <c r="I7" i="4"/>
  <c r="C15" i="4"/>
  <c r="I6" i="4"/>
  <c r="D14" i="6"/>
  <c r="D10" i="6"/>
  <c r="D16" i="5"/>
  <c r="D12" i="5"/>
  <c r="D8" i="5"/>
  <c r="D17" i="6"/>
  <c r="D15" i="6"/>
  <c r="D8" i="6"/>
  <c r="D15" i="5"/>
  <c r="D13" i="5"/>
  <c r="D13" i="6"/>
  <c r="D11" i="6"/>
  <c r="D11" i="5"/>
  <c r="D9" i="5"/>
  <c r="D7" i="5"/>
  <c r="D16" i="6"/>
  <c r="D9" i="6"/>
  <c r="D7" i="6"/>
  <c r="D14" i="5"/>
  <c r="D12" i="6"/>
  <c r="D17" i="5"/>
  <c r="D10" i="5"/>
  <c r="E31" i="6"/>
  <c r="E23" i="6"/>
  <c r="E39" i="6"/>
  <c r="H6" i="4"/>
  <c r="B15" i="4"/>
  <c r="E6" i="4"/>
  <c r="D15" i="4" s="1"/>
  <c r="H10" i="4"/>
  <c r="B19" i="4"/>
  <c r="E10" i="4"/>
  <c r="D19" i="4" s="1"/>
  <c r="E76" i="6"/>
  <c r="E84" i="6"/>
  <c r="E68" i="6"/>
  <c r="B18" i="4"/>
  <c r="H9" i="4"/>
  <c r="E9" i="4"/>
  <c r="D18" i="4" s="1"/>
  <c r="C14" i="4"/>
  <c r="I5" i="4"/>
  <c r="C17" i="4"/>
  <c r="I8" i="4"/>
  <c r="B17" i="4"/>
  <c r="E8" i="4"/>
  <c r="D17" i="4" s="1"/>
  <c r="H8" i="4"/>
  <c r="C19" i="4"/>
  <c r="I10" i="4"/>
  <c r="D60" i="6"/>
  <c r="D56" i="6"/>
  <c r="D52" i="6"/>
  <c r="D49" i="5"/>
  <c r="D45" i="5"/>
  <c r="D41" i="5"/>
  <c r="D59" i="6"/>
  <c r="D58" i="6"/>
  <c r="D48" i="5"/>
  <c r="D46" i="5"/>
  <c r="D57" i="6"/>
  <c r="D55" i="6"/>
  <c r="D53" i="6"/>
  <c r="D51" i="5"/>
  <c r="D44" i="5"/>
  <c r="D42" i="5"/>
  <c r="D62" i="6"/>
  <c r="D47" i="5"/>
  <c r="D61" i="6"/>
  <c r="D54" i="6"/>
  <c r="D50" i="5"/>
  <c r="D43" i="5"/>
  <c r="D84" i="5" l="1"/>
  <c r="D100" i="6"/>
  <c r="D102" i="6"/>
  <c r="D83" i="5"/>
  <c r="D80" i="5"/>
  <c r="D99" i="6"/>
  <c r="D97" i="6"/>
  <c r="D106" i="6"/>
  <c r="D85" i="5"/>
  <c r="D104" i="6"/>
  <c r="D107" i="6"/>
  <c r="D105" i="6"/>
  <c r="D76" i="5"/>
  <c r="D75" i="5"/>
  <c r="D81" i="5"/>
  <c r="D78" i="5"/>
  <c r="D82" i="5"/>
  <c r="D103" i="6"/>
  <c r="D77" i="5"/>
  <c r="D79" i="5"/>
  <c r="D101" i="6"/>
</calcChain>
</file>

<file path=xl/sharedStrings.xml><?xml version="1.0" encoding="utf-8"?>
<sst xmlns="http://schemas.openxmlformats.org/spreadsheetml/2006/main" count="404" uniqueCount="277">
  <si>
    <t>INVENTARIO MULTIDIMENSIONAL DE FLEXIBILIDAD PSICOLÓGICA (MPFI-60)</t>
  </si>
  <si>
    <t>DATOS DE IDENTIFICACIÓN</t>
  </si>
  <si>
    <t>Nombre completo</t>
  </si>
  <si>
    <t>Ciudad de residencia</t>
  </si>
  <si>
    <t>Edad</t>
  </si>
  <si>
    <t>Fecha de evaluación</t>
  </si>
  <si>
    <t>Sexo</t>
  </si>
  <si>
    <t>Evaluador / Profesional</t>
  </si>
  <si>
    <t>Estado civil</t>
  </si>
  <si>
    <t>Institución</t>
  </si>
  <si>
    <t>Nivel educativo</t>
  </si>
  <si>
    <t>N.º de expediente</t>
  </si>
  <si>
    <t>MOTIVO DE CONSULTA / OBSERVACIONES INICIALES</t>
  </si>
  <si>
    <t>INSTRUCCIONES PARA EL EVALUADOR</t>
  </si>
  <si>
    <t>1. Complete los datos de identificación arriba antes de iniciar la evaluación.</t>
  </si>
  <si>
    <t>2. Entregue o lea al paciente las instrucciones de la hoja 'Test' y aclare cualquier duda sobre la escala de respuesta.</t>
  </si>
  <si>
    <t>3. Registre las respuestas del paciente en la hoja 'Test' (escala 1 a 6).</t>
  </si>
  <si>
    <t>4. Las hojas 'Puntuaciones' y 'Gráficos' se calculan automáticamente; no requieren edición manual.</t>
  </si>
  <si>
    <t>5. Use la hoja 'Planificación Terapéutica' para traducir el perfil en objetivos clínicos concretos.</t>
  </si>
  <si>
    <t>Este instrumento es un apoyo de evaluación psicológica y planificación clínica. Su interpretación debe ser realizada por un profesional de la salud mental calificado.</t>
  </si>
  <si>
    <t>INVENTARIO MULTIDIMENSIONAL DE FLEXIBILIDAD PSICOLÓGICA (MPFI)</t>
  </si>
  <si>
    <t>Debajo encontrará una lista de afirmaciones. Por favor, puntúe en qué grado cada afirmación ES VERDAD PARA USTED escribiendo el número correspondiente en la columna 'Respuesta', usando la siguiente escala:</t>
  </si>
  <si>
    <t>1 = Nunca Cierto  |  2 = Rara vez Cierto  |  3 = Ocasionalmente Cierto  |  4 = Frecuentemente Cierto  |  5 = Muy frecuentemente Cierto  |  6 = Siempre Cierto</t>
  </si>
  <si>
    <t>En las últimas dos semanas…</t>
  </si>
  <si>
    <t>Ítem</t>
  </si>
  <si>
    <t>Afirmación</t>
  </si>
  <si>
    <t>Respuesta (1-6)</t>
  </si>
  <si>
    <t>Estuve dispuesto a observar mis pensamientos y sentimientos desagradables sin intentar modificarlos.</t>
  </si>
  <si>
    <t>Intenté hacer las paces con mis pensamientos y sentimientos negativos en lugar de resistirme a ellos.</t>
  </si>
  <si>
    <t>Hice espacio para experimentar completamente pensamientos y emociones negativas, aceptándolas en lugar de rechazarlas.</t>
  </si>
  <si>
    <t>Cuando tuve un pensamiento o emoción molesta, traté de experimentarla en lugar de ignorarla.</t>
  </si>
  <si>
    <t>Estuve dispuesto a experimentar todos mis sentimientos, tanto buenos como malos.</t>
  </si>
  <si>
    <t>Estuve atento y consciente de mis emociones.</t>
  </si>
  <si>
    <t>Estuve en sintonía con mis pensamientos y sentimientos en cada momento.</t>
  </si>
  <si>
    <t>Fui consciente de lo que estaba pensando y sintiendo.</t>
  </si>
  <si>
    <t>Estuve en contacto con el ir y venir de mis pensamientos y sentimientos.</t>
  </si>
  <si>
    <t>Procuré permanecer atento y consciente de mis propios pensamientos y emociones.</t>
  </si>
  <si>
    <t>Incluso cuando me sentí herido o molesto, intenté mantener una perspectiva más amplia.</t>
  </si>
  <si>
    <t>Superé los momentos difíciles viendo mi vida desde un punto de vista más amplio.</t>
  </si>
  <si>
    <t>Intenté mantener la perspectiva incluso cuando la vida me golpeó.</t>
  </si>
  <si>
    <t>Cuando tuve miedo, intenté ver el panorama completo.</t>
  </si>
  <si>
    <t>Cuando ocurrió algo doloroso, intenté mantener una visión equilibrada de la situación.</t>
  </si>
  <si>
    <t>Fui capaz de dejar que los sentimientos negativos aparecieran y desaparecieran sin dejarme atrapar por ellos.</t>
  </si>
  <si>
    <t>Cuando estuve disgustado, fui capaz de dejar pasar esos sentimientos negativos sin aferrarme a ellos.</t>
  </si>
  <si>
    <t>Cuando tuve miedo, fui capaz de notar esos sentimientos y dejarlos pasar.</t>
  </si>
  <si>
    <t>Fui capaz de dar un paso atrás y notar pensamientos y sentimientos negativos sin reaccionar ante ellos.</t>
  </si>
  <si>
    <t>En situaciones difíciles, fui capaz de notar mis pensamientos y sentimientos sin dejarme abrumar por ellos.</t>
  </si>
  <si>
    <t>Estuve muy en contacto con lo que es importante para mí y para mi vida.</t>
  </si>
  <si>
    <t>Me aferré a mis más profundas prioridades en la vida.</t>
  </si>
  <si>
    <t>Traté de conectarme diariamente con lo que es realmente importante para mí.</t>
  </si>
  <si>
    <t>Incluso cuando tuve que tomar decisiones difíciles procuré dar prioridad a las cosas que eran importantes para mí.</t>
  </si>
  <si>
    <t>Mis prioridades y anhelos más profundos orientaron constantemente la dirección de mi vida.</t>
  </si>
  <si>
    <t>Incluso cuando flaquearon mis fuerzas, no dejé de trabajar por lo que es importante para mí.</t>
  </si>
  <si>
    <t>Incluso en momentos difíciles, fui capaz de dar pasos hacia lo que valoro en la vida.</t>
  </si>
  <si>
    <t>Incluso en situaciones estresantes, continué trabajando por las cosas que eran importantes para mí.</t>
  </si>
  <si>
    <t>No permití que los contratiempos me frenaran a la hora de actuar hacia lo que realmente quiero en la vida.</t>
  </si>
  <si>
    <t>No dejé que mis miedos y dudas se interpusieran en las acciones para alcanzar mis objetivos.</t>
  </si>
  <si>
    <t>Cuando tuve recuerdos dolorosos, intenté distraerme para que desaparecieran.</t>
  </si>
  <si>
    <t>Intenté distraerme cuando sentí emociones desagradables.</t>
  </si>
  <si>
    <t>Cuando tuve recuerdos desagradables, intenté eliminarlos de mi mente.</t>
  </si>
  <si>
    <t>Cuando algo me inquietó, me esforcé por dejar de pensar en ello.</t>
  </si>
  <si>
    <t>Si hubiera algo en lo que no quisiera pensar, intentaría diferentes cosas para eliminarlo de mi mente.</t>
  </si>
  <si>
    <t>Hice la mayoría de las cosas en “piloto automático”, con poca conciencia de lo que estaba haciendo.</t>
  </si>
  <si>
    <t>Hice la mayoría de las cosas sin pensar y sin prestar mucha atención.</t>
  </si>
  <si>
    <t>Pasé la mayoría de los días en piloto automático, sin prestar mucha atención a lo que estaba pensando o sintiendo.</t>
  </si>
  <si>
    <t>Pasé la mayoría de los días sin prestar mucha atención.</t>
  </si>
  <si>
    <t>La mayor parte del tiempo me comporté mecánicamente, sin prestar mucha atención.</t>
  </si>
  <si>
    <t>Pensé que algunas de mis emociones eran malas o inapropiadas y que no debería sentirlas.</t>
  </si>
  <si>
    <t>Me critiqué a mí mismo por tener emociones irracionales o inapropiadas.</t>
  </si>
  <si>
    <t>Creí que algunos de mis pensamientos eran anormales o malos y que no debía pensar de esa forma.</t>
  </si>
  <si>
    <t>Me dije a mí mismo que no debería sentirme como me siento.</t>
  </si>
  <si>
    <t>Me dije a mí mismo que no debería estar pensando de la forma en la que lo estaba haciendo.</t>
  </si>
  <si>
    <t>Los pensamientos y sentimientos negativos tendieron a quedarse conmigo durante mucho tiempo.</t>
  </si>
  <si>
    <t>Los pensamientos angustiantes tendieron a dar vueltas en mi mente como un disco rayado.</t>
  </si>
  <si>
    <t>Me quedé fácilmente atrapado en pensamientos y sentimientos no deseados.</t>
  </si>
  <si>
    <t>Cuando tuve pensamientos o sentimientos negativos, fue muy difícil ver más allá de ellos.</t>
  </si>
  <si>
    <t>Cuando ocurrió algo malo, me resultó difícil dejar de pensar en ello.</t>
  </si>
  <si>
    <t>Mis prioridades y valores frecuentemente quedaron en un segundo plano en mi día a día.</t>
  </si>
  <si>
    <t>Cuando la vida se volvió caótica, a menudo perdí el contacto con las cosas que valoro.</t>
  </si>
  <si>
    <t>Las cosas que más valoro desparecen a menudo de mi lista de prioridades.</t>
  </si>
  <si>
    <t>Generalmente, no tuve tiempo para centrarme en las cosas que son realmente importantes para mí.</t>
  </si>
  <si>
    <t>Cuando los tiempos se pusieron difíciles, olvidé con facilidad lo que realmente valoro.</t>
  </si>
  <si>
    <t>Frecuentemente, los sentimientos negativos me impidieron actuar.</t>
  </si>
  <si>
    <t>Los sentimientos negativos obstruyeron fácilmente mis planes.</t>
  </si>
  <si>
    <t>Enfadarme me dejó atascado y me impidió actuar.</t>
  </si>
  <si>
    <t>Las experiencias negativas me desviaron de lo que es realmente importante para mí.</t>
  </si>
  <si>
    <t>Los pensamientos y sentimientos desagradables debilitaron mis esfuerzos por enriquecer mi vida.</t>
  </si>
  <si>
    <t>PUNTUACIONES Y CALIFICACIONES</t>
  </si>
  <si>
    <t>Paciente:</t>
  </si>
  <si>
    <t>Fecha:</t>
  </si>
  <si>
    <t>Subescalas (Bruto y Puntuacion T)</t>
  </si>
  <si>
    <t>Escala</t>
  </si>
  <si>
    <t>Bruto</t>
  </si>
  <si>
    <t>T</t>
  </si>
  <si>
    <t>Aceptación (Flex.)</t>
  </si>
  <si>
    <t>Aceptación (Inflex.)</t>
  </si>
  <si>
    <t>Presencia (Flex.)</t>
  </si>
  <si>
    <t>Presencia (Inflex.)</t>
  </si>
  <si>
    <t>Yo-Contexto (Flex.)</t>
  </si>
  <si>
    <t>Yo-Contexto (Inflex.)</t>
  </si>
  <si>
    <t>Defusión (Flex.)</t>
  </si>
  <si>
    <t>Defusión (Inflex.)</t>
  </si>
  <si>
    <t>Valores (Flex.)</t>
  </si>
  <si>
    <t>Valores (Inflex.)</t>
  </si>
  <si>
    <t>Acción Comprometida (Flex.)</t>
  </si>
  <si>
    <t>Acción Comprometida (Inflex.)</t>
  </si>
  <si>
    <t>Indices Globales</t>
  </si>
  <si>
    <t>Indice</t>
  </si>
  <si>
    <t>T / 0-100</t>
  </si>
  <si>
    <t>Flexibilidad Global</t>
  </si>
  <si>
    <t>Inflexibilidad Global</t>
  </si>
  <si>
    <t>Balance Global</t>
  </si>
  <si>
    <t>Perfil por Proceso Hexaflex</t>
  </si>
  <si>
    <t>Proceso</t>
  </si>
  <si>
    <t>Flex (T)</t>
  </si>
  <si>
    <t>Inflex (T)</t>
  </si>
  <si>
    <t>Equilibrio (0-100)</t>
  </si>
  <si>
    <t>Necesidad de Trabajo</t>
  </si>
  <si>
    <t>Aceptación</t>
  </si>
  <si>
    <t>Presencia</t>
  </si>
  <si>
    <t>Yo-Contexto</t>
  </si>
  <si>
    <t>Defusión</t>
  </si>
  <si>
    <t>Valores</t>
  </si>
  <si>
    <t>Acción Comprometida</t>
  </si>
  <si>
    <t>PERFIL HEXAFLEX</t>
  </si>
  <si>
    <t>Promedio Normativo</t>
  </si>
  <si>
    <t>Interpretación</t>
  </si>
  <si>
    <t>Flex (0-10)</t>
  </si>
  <si>
    <t>Inflex (0-10)</t>
  </si>
  <si>
    <t>vx</t>
  </si>
  <si>
    <t>vy</t>
  </si>
  <si>
    <t>Dimensión ACT</t>
  </si>
  <si>
    <t>Equilibrio (0-10)</t>
  </si>
  <si>
    <t>Centrado</t>
  </si>
  <si>
    <t>Abierto</t>
  </si>
  <si>
    <t>hx</t>
  </si>
  <si>
    <t>hy</t>
  </si>
  <si>
    <t>Implicado</t>
  </si>
  <si>
    <t>Lectura rápida por proceso</t>
  </si>
  <si>
    <t>Flexibilidad (T)</t>
  </si>
  <si>
    <t>Inflexibilidad (T)</t>
  </si>
  <si>
    <t>Prioritario</t>
  </si>
  <si>
    <t>Ambivalente</t>
  </si>
  <si>
    <t>Alta flexibilidad y alta inflexibilidad a la vez</t>
  </si>
  <si>
    <t>Bajo compromiso</t>
  </si>
  <si>
    <t>Fortalecido</t>
  </si>
  <si>
    <t>Baja flexibilidad y baja inflexibilidad (posible desconexión)</t>
  </si>
  <si>
    <t>◄ Flexibilidad (fortaleza relativa)</t>
  </si>
  <si>
    <t>Inflexibilidad (prioridad de trabajo) ►</t>
  </si>
  <si>
    <t>Nivel: ■ Prioritario (T&lt;45)  ■ Moderado (T 45-54)  ■ Fortalecido (T&gt;54)   |   Escalera: ● marca el nivel de flexibilidad de ese proceso (escala 0-10)</t>
  </si>
  <si>
    <t>alto</t>
  </si>
  <si>
    <t>bajo</t>
  </si>
  <si>
    <t>Fijación en pasado/futuro</t>
  </si>
  <si>
    <t>Yo-contenido</t>
  </si>
  <si>
    <t>Preguntas para la planificación terapéutica:</t>
  </si>
  <si>
    <t>1. ¿En qué contextos nota mayor desconexión de lo que ocurre aquí y ahora?</t>
  </si>
  <si>
    <t>1. ¿Cómo se describe a sí misma/o la persona? ¿Con qué rigidez sostiene esa descripción?</t>
  </si>
  <si>
    <t>2. ¿Qué actividades o prácticas le ayudan a anclarse en el presente?</t>
  </si>
  <si>
    <t>2. ¿Qué etiquetas personales limitan su margen de acción?</t>
  </si>
  <si>
    <t>3. ¿Qué pensamientos sobre el pasado o el futuro capturan más su atención?</t>
  </si>
  <si>
    <t>3. ¿Puede diferenciar entre 'lo que pienso de mí' y 'quien observa esos pensamientos'?</t>
  </si>
  <si>
    <t>Observaciones clínicas / Plan de intervención:</t>
  </si>
  <si>
    <t>Evitación experiencial</t>
  </si>
  <si>
    <t>Fusión cognitiva</t>
  </si>
  <si>
    <t>1. ¿Qué está evitando la persona en este momento de su vida?</t>
  </si>
  <si>
    <t>1. ¿Con qué pensamientos o creencias se identifica más rígidamente?</t>
  </si>
  <si>
    <t>2. ¿Qué situaciones, recuerdos o sensaciones intenta controlar o suprimir?</t>
  </si>
  <si>
    <t>2. ¿Qué reglas o etiquetas personales parecen gobernar sus decisiones?</t>
  </si>
  <si>
    <t>3. ¿Qué costo le trae ese esfuerzo de evitación en su día a día?</t>
  </si>
  <si>
    <t>3. ¿En qué momentos logra tomar distancia de sus pensamientos con más facilidad?</t>
  </si>
  <si>
    <t>Desconexión de valores</t>
  </si>
  <si>
    <t>Inacción / impulsividad</t>
  </si>
  <si>
    <t>1. ¿Qué es realmente importante para esta persona en las áreas centrales de su vida?</t>
  </si>
  <si>
    <t>1. ¿Qué pasos concretos hacia sus valores ha dejado de dar?</t>
  </si>
  <si>
    <t>2. ¿Qué tan clara tiene esa dirección frente a las exigencias del día a día?</t>
  </si>
  <si>
    <t>2. ¿Qué emociones o pensamientos aparecen justo antes de abandonar una acción valiosa?</t>
  </si>
  <si>
    <t>3. ¿Qué valores han quedado postergados y por qué?</t>
  </si>
  <si>
    <t>3. ¿Qué pequeño compromiso de acción sería viable esta semana?</t>
  </si>
  <si>
    <t>Metáforas / Utilización:</t>
  </si>
  <si>
    <t>Ejercicios / Anclaje:</t>
  </si>
  <si>
    <t>Preguntas / Excepción:</t>
  </si>
  <si>
    <t>BANCO DE RECURSOS ACT POR PROCESO HEXAFLEX</t>
  </si>
  <si>
    <t>Guía de referencia para el terapeuta. La hoja 'Planificación Terapéutica' toma automáticamente el bloque correspondiente según el nivel del paciente en cada proceso: si sale Prioritario o Moderado, muestra recursos para DESARROLLAR la habilidad; si sale Fortalecido, muestra recursos para MANTENERLA y UTILIZARLA como apalancamiento de otros procesos.</t>
  </si>
  <si>
    <t>Vía</t>
  </si>
  <si>
    <t>Metáforas / Técnicas de utilización</t>
  </si>
  <si>
    <t>Ejercicios / Técnicas de anclaje</t>
  </si>
  <si>
    <t>Preguntas exploratorias / Preguntas de excepción</t>
  </si>
  <si>
    <t>Desarrollar</t>
  </si>
  <si>
    <t>• Tira y afloja con el monstruo — soltar la cuerda en vez de seguir jalando contra la emoción.
• Arenas movedizas — dejar de forcejear para no hundirse más.
• Invitados indeseados en la fiesta — dejar entrar a la emoción sin darle el control.
• Pasajeros del autobús — aceptar que viajen sin que ellos conduzcan.
• El polígrafo imposible — cuanto más se exige no sentir algo, más se termina sintiendo.</t>
  </si>
  <si>
    <t>• Body scan de aceptación: recorrido corporal notando sensaciones sin intentar cambiarlas.
• Ejercicio de 'sostener' la emoción con las manos en forma de cuenco.
• Escritura expresiva breve sobre la experiencia que se evita.
• Exposición interoceptiva guiada (respiración agitada, tensión muscular breve).
• Práctica de 'hacer espacio': respirar alrededor de la sensación en vez de contra ella.</t>
  </si>
  <si>
    <t>• ¿Qué pasaría si, por un momento, dejara de pelear con esto que siente?
• ¿Qué ha intentado para no sentir esto, y qué tan bien ha funcionado a largo plazo?
• Si esta emoción pudiera hablar, ¿qué necesitaría de usted ahora mismo?</t>
  </si>
  <si>
    <t>Aceptación|Desarrollar</t>
  </si>
  <si>
    <t>Mantener/Utilizar</t>
  </si>
  <si>
    <t>• Usar la aceptación ya instalada como puente para tolerar la incomodidad de trabajar otros procesos débiles.
• Emplearla como recurso de apoyo durante ejercicios de exposición relacionados a valores o acción.</t>
  </si>
  <si>
    <t>• Frase-ancla personal: 'puedo con esto, no necesito pelear'.
• Gesto físico de 'abrir las manos' como recordatorio corporal de apertura.</t>
  </si>
  <si>
    <t>• ¿En qué momentos de esta semana logró sentir algo difícil sin luchar contra ello?
• ¿Qué hizo diferente ahí? ¿Cómo podría replicarlo a propósito la próxima vez?</t>
  </si>
  <si>
    <t>Aceptación|Mantener/Utilizar</t>
  </si>
  <si>
    <t>• El piloto automático del auto — llegar sin recordar el trayecto.
• La radio de fondo — el ruido mental que dejamos de escuchar sin darnos cuenta.
• El río que sigue corriendo mientras miramos la orilla.</t>
  </si>
  <si>
    <t>• Mindfulness de los 5 sentidos (anclaje sensorial rápido).
• Ejercicio de la pasa: comer con atención plena un alimento pequeño.
• Anclaje en la respiración de 3 minutos.
• Caminata consciente notando el contacto de los pies con el suelo.
• Escaneo corporal breve de 5 minutos.</t>
  </si>
  <si>
    <t>• ¿En qué momento del día nota que 'no estuvo' aunque su cuerpo sí?
• ¿Qué le distrae con más frecuencia del presente?
• ¿Qué señal corporal podría usar como recordatorio para 'volver' cuando note que se fue?</t>
  </si>
  <si>
    <t>Presencia|Desarrollar</t>
  </si>
  <si>
    <t>• Usar la presencia ya lograda para anclar el trabajo de defusión o aceptación en otros procesos.
• Emplearla para 'traer al aquí y ahora' contenidos evitados durante la sesión.</t>
  </si>
  <si>
    <t>• Práctica breve diaria de 60 segundos como 'recarga' de la habilidad.
• Alarma o campana como recordatorio periódico de volver al presente.</t>
  </si>
  <si>
    <t>• ¿Cuándo logra estar más presente sin esfuerzo?
• ¿Qué contextos o actividades se lo facilitan naturalmente?</t>
  </si>
  <si>
    <t>Presencia|Mantener/Utilizar</t>
  </si>
  <si>
    <t>• El cielo y el clima — el yo como cielo que aloja cualquier clima/pensamiento pasajero.
• El tablero de ajedrez — el yo como tablero, los pensamientos como piezas que se mueven sobre él.
• La pantalla de cine — el yo como pantalla, los pensamientos como la película que se proyecta.</t>
  </si>
  <si>
    <t>• Ejercicio del observador: notar 'quién nota' los pensamientos.
• Meditación breve de 'notar al que nota'.
• Escritura en tercera persona sobre uno mismo.
• Ejercicio de etiquetado: 'tengo el pensamiento de que...' antes de cada creencia.</t>
  </si>
  <si>
    <t>• ¿Quién es el que se da cuenta de estos pensamientos?
• ¿Ha sido usted la misma persona/observador a lo largo de su vida, aunque los pensamientos hayan cambiado?</t>
  </si>
  <si>
    <t>Yo-Contexto|Desarrollar</t>
  </si>
  <si>
    <t>• Usar la perspectiva de observador para des-identificarse de contenidos difíciles en otros procesos.
• Emplearla como 'base estable' desde la cual trabajar aceptación o defusión.</t>
  </si>
  <si>
    <t>• Práctica breve de 'dar un paso atrás' como gesto mental ante pensamientos intensos.</t>
  </si>
  <si>
    <t>• ¿En qué situaciones logra tomar distancia de sus pensamientos con más facilidad?
• ¿Qué le ayuda a lograrlo ahí?</t>
  </si>
  <si>
    <t>Yo-Contexto|Mantener/Utilizar</t>
  </si>
  <si>
    <t>• Las hojas en el río — dejar flotar los pensamientos sin subirse a ellos.
• Pasajeros del autobús — dejarlos gritar sin obedecerles.
• La mente como máquina de generar historias, no como fuente de verdades.</t>
  </si>
  <si>
    <t>• Repetición de una palabra en voz alta hasta que pierda su significado.
• Decir el pensamiento difícil con voz de personaje animado.
• Cantar el pensamiento con una melodía conocida.
• Escribir el pensamiento en una tarjeta y sostenerla físicamente aparte del cuerpo.</t>
  </si>
  <si>
    <t>• ¿Qué pasaría si tratara este pensamiento como una historia que la mente cuenta, y no como un hecho?
• ¿Qué nombre le pondría a esta historia que se repite?</t>
  </si>
  <si>
    <t>Defusión|Desarrollar</t>
  </si>
  <si>
    <t>• Usar la defusión ya lograda para soltar creencias rígidas que bloquean otros procesos.
• Aplicarla a reglas verbales que mantienen confusos los valores o frenan la acción.</t>
  </si>
  <si>
    <t>• Frase de defusión personal: 'estoy teniendo el pensamiento de que...'.</t>
  </si>
  <si>
    <t>• ¿Cuándo logra ver un pensamiento como 'solo un pensamiento' y no como una verdad absoluta?
• ¿Qué es distinto en esos momentos?</t>
  </si>
  <si>
    <t>Defusión|Mantener/Utilizar</t>
  </si>
  <si>
    <t>• La brújula y el mapa — los valores como dirección constante, no como destino a alcanzar.
• El funeral hipotético — imaginar qué le gustaría que se dijera de usted.
• El jardín que se quiere cultivar — elegir qué sembrar con el tiempo disponible.</t>
  </si>
  <si>
    <t>• Escritura de la lápida o el homenaje propio.
• Ejercicio de tarjetas de valores (priorizar y descartar).
• Carta a uno mismo dentro de 10 años.
• Describir 'un día perfecto' guiado por los valores propios.</t>
  </si>
  <si>
    <t>• Si nadie más se enterara, ¿qué haría de todos modos porque le importa?
• ¿Qué tipo de persona quiere ser en las áreas que más le importan?</t>
  </si>
  <si>
    <t>Valores|Desarrollar</t>
  </si>
  <si>
    <t>• Usar la claridad de valores ya presente como motor de motivación para procesos más débiles.
• Conectar explícitamente la acción comprometida con los valores ya identificados.</t>
  </si>
  <si>
    <t>• Recordatorio visual de valores (frase, imagen u objeto significativo).</t>
  </si>
  <si>
    <t>• ¿En qué momentos recientes actuó claramente alineado con lo que más le importa?
• ¿Cómo se sintió después de eso?</t>
  </si>
  <si>
    <t>Valores|Mantener/Utilizar</t>
  </si>
  <si>
    <t>• Pequeños pasos en la niebla — avanzar sin necesidad de ver todo el camino.
• El autobús con pasajeros — actuar aunque los pensamientos protesten desde atrás.
• Remar contra la corriente al inicio, hasta encontrar el ritmo.</t>
  </si>
  <si>
    <t>• Plan de acción SMART anticipando obstáculos internos.
• Ejercicio del 'paso más pequeño posible' para esta semana.
• Registro semanal de conductas valiosas realizadas.
• Escalera de disposición (willingness ladder) para graduar la exposición conductual.</t>
  </si>
  <si>
    <t>• ¿Cuál sería el paso más pequeño y concreto que podría dar esta semana hacia lo que valora?
• ¿Qué obstáculo interno anticipa, y qué haría si aparece?</t>
  </si>
  <si>
    <t>Acción Comprometida|Desarrollar</t>
  </si>
  <si>
    <t>• Usar la constancia conductual ya presente como motor para sostener el trabajo en otros procesos.
• Comprometerse conductualmente con prácticas de aceptación o defusión ya identificadas.</t>
  </si>
  <si>
    <t>• Rutina breve de revisión semanal de compromisos cumplidos.</t>
  </si>
  <si>
    <t>• ¿Qué le permitió seguir actuando la última vez que las cosas se pusieron difíciles?
• ¿Cómo podría replicar esas condiciones?</t>
  </si>
  <si>
    <t>Acción Comprometida|Mantener/Utilizar</t>
  </si>
  <si>
    <t>Baremo MPFI-60 . Muestra normativa ecuatoriana (N=569, adultos &gt;=18 anios)</t>
  </si>
  <si>
    <t>Fuente: Encuesta Ecuatoriana de Flexibilidad y Bienestar. No editar esta hoja - ocultar y proteger con contrasena antes de distribuir.</t>
  </si>
  <si>
    <t>M (bruto)</t>
  </si>
  <si>
    <t>DE (bruto)</t>
  </si>
  <si>
    <t>N</t>
  </si>
  <si>
    <t>Items promediados</t>
  </si>
  <si>
    <t>Aceptacion</t>
  </si>
  <si>
    <t>1-5</t>
  </si>
  <si>
    <t>EvitacionExperiencial</t>
  </si>
  <si>
    <t>31-35</t>
  </si>
  <si>
    <t>AtencionPresente</t>
  </si>
  <si>
    <t>6-10</t>
  </si>
  <si>
    <t>FaltaContactoPresente</t>
  </si>
  <si>
    <t>36-40</t>
  </si>
  <si>
    <t>YoContexto</t>
  </si>
  <si>
    <t>11-15</t>
  </si>
  <si>
    <t>YoContenido</t>
  </si>
  <si>
    <t>41-45</t>
  </si>
  <si>
    <t>Defusion</t>
  </si>
  <si>
    <t>16-20</t>
  </si>
  <si>
    <t>FusionCognitiva</t>
  </si>
  <si>
    <t>46-50</t>
  </si>
  <si>
    <t>21-25</t>
  </si>
  <si>
    <t>DesconexionValores</t>
  </si>
  <si>
    <t>51-55</t>
  </si>
  <si>
    <t>AccionComprometida</t>
  </si>
  <si>
    <t>26-30</t>
  </si>
  <si>
    <t>InaccionImpulsividad</t>
  </si>
  <si>
    <t>56-60</t>
  </si>
  <si>
    <t>FlexibilidadGlobal</t>
  </si>
  <si>
    <t>1-30</t>
  </si>
  <si>
    <t>InflexibilidadGlobal</t>
  </si>
  <si>
    <t>31-60</t>
  </si>
  <si>
    <t xml:space="preserve">Desarrollado por el LAB de NeuroCorp con baremos T (N=600) usando el test desarrollado por Rolffs, Rogge &amp; Wilson (2016) </t>
  </si>
  <si>
    <t>Cuadrantes: Flexibilidad vs. Inflexibilidad por Proceso</t>
  </si>
  <si>
    <t>RECURSOS CLÍNICOS POR DIMENSIÓN TRI-Flex</t>
  </si>
  <si>
    <t>HERRAMIENTA DE PLANIFICACIÓN TERAPÉUTICA DIMENSIÓN TRI-Flex</t>
  </si>
  <si>
    <t>Baja flexibilidad, alta                              inflexibilidad</t>
  </si>
  <si>
    <t>Alta flexibilidad, baja                       inflexibilidad</t>
  </si>
  <si>
    <t>GRÁFICOS PARA LA TOMA DE DECISIONES CLÍNICA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</si>
</sst>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0.0"/>
  </numFmts>
  <fonts count="37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</font>
    <font>
      <i/>
      <sz val="11"/>
      <color rgb="FFFFFFFF"/>
      <name val="Arial"/>
      <family val="2"/>
    </font>
    <font>
      <b/>
      <sz val="12"/>
      <color rgb="FF1F4E5F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color rgb="FF7F7F7F"/>
      <name val="Arial"/>
      <family val="2"/>
    </font>
    <font>
      <b/>
      <sz val="14"/>
      <color rgb="FFFFFFFF"/>
      <name val="Arial"/>
      <family val="2"/>
    </font>
    <font>
      <b/>
      <sz val="10"/>
      <color rgb="FF1F4E5F"/>
      <name val="Arial"/>
      <family val="2"/>
    </font>
    <font>
      <b/>
      <i/>
      <sz val="11"/>
      <name val="Arial"/>
      <family val="2"/>
    </font>
    <font>
      <b/>
      <sz val="11"/>
      <color rgb="FFFFFFFF"/>
      <name val="Arial"/>
      <family val="2"/>
    </font>
    <font>
      <b/>
      <sz val="13"/>
      <color rgb="FF1F4E5F"/>
      <name val="Arial"/>
      <family val="2"/>
    </font>
    <font>
      <b/>
      <sz val="10"/>
      <color rgb="FFFFFFFF"/>
      <name val="Arial"/>
      <family val="2"/>
    </font>
    <font>
      <sz val="9"/>
      <name val="Arial"/>
      <family val="2"/>
    </font>
    <font>
      <b/>
      <sz val="9"/>
      <color rgb="FFFFFFFF"/>
      <name val="Arial"/>
      <family val="2"/>
    </font>
    <font>
      <i/>
      <sz val="9"/>
      <color rgb="FF7F7F7F"/>
      <name val="Arial"/>
      <family val="2"/>
    </font>
    <font>
      <sz val="10"/>
      <name val="Arial"/>
      <family val="2"/>
    </font>
    <font>
      <b/>
      <i/>
      <sz val="9"/>
      <color rgb="FF7F7F7F"/>
      <name val="Arial"/>
      <family val="2"/>
    </font>
    <font>
      <sz val="9"/>
      <color rgb="FF7F7F7F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  <charset val="1"/>
    </font>
    <font>
      <b/>
      <sz val="10"/>
      <name val="Arial"/>
      <family val="2"/>
    </font>
    <font>
      <sz val="11"/>
      <name val="Calibri"/>
      <family val="2"/>
      <charset val="1"/>
    </font>
    <font>
      <sz val="18"/>
      <color theme="1"/>
      <name val="Calibri"/>
      <family val="2"/>
      <charset val="1"/>
    </font>
    <font>
      <b/>
      <sz val="18"/>
      <name val="Arial"/>
      <family val="2"/>
    </font>
    <font>
      <i/>
      <sz val="12"/>
      <color rgb="FF00B050"/>
      <name val="Arial"/>
      <family val="2"/>
    </font>
    <font>
      <sz val="12"/>
      <color theme="1"/>
      <name val="Calibri"/>
      <family val="2"/>
      <charset val="1"/>
    </font>
    <font>
      <i/>
      <sz val="12"/>
      <color rgb="FFFF0000"/>
      <name val="Arial"/>
      <family val="2"/>
    </font>
    <font>
      <b/>
      <sz val="9"/>
      <color theme="0"/>
      <name val="Arial"/>
      <family val="2"/>
    </font>
    <font>
      <i/>
      <sz val="14"/>
      <name val="Arial"/>
      <family val="2"/>
    </font>
    <font>
      <b/>
      <sz val="16"/>
      <color theme="0"/>
      <name val="Calibri"/>
      <family val="2"/>
    </font>
    <font>
      <sz val="18"/>
      <color theme="0"/>
      <name val="Calibri"/>
      <family val="2"/>
      <charset val="1"/>
    </font>
    <font>
      <b/>
      <sz val="22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1F4E5F"/>
        <bgColor rgb="FF333333"/>
      </patternFill>
    </fill>
    <fill>
      <patternFill patternType="solid">
        <fgColor rgb="FFDCE6F1"/>
        <bgColor rgb="FFD7ECE8"/>
      </patternFill>
    </fill>
    <fill>
      <patternFill patternType="solid">
        <fgColor rgb="FFE6B8B7"/>
        <bgColor rgb="FFFF99CC"/>
      </patternFill>
    </fill>
    <fill>
      <patternFill patternType="solid">
        <fgColor rgb="FFFCE8B2"/>
        <bgColor rgb="FFFBE4D5"/>
      </patternFill>
    </fill>
    <fill>
      <patternFill patternType="solid">
        <fgColor rgb="FFFBE4D5"/>
        <bgColor rgb="FFFCE8B2"/>
      </patternFill>
    </fill>
    <fill>
      <patternFill patternType="solid">
        <fgColor rgb="FFD9EAD3"/>
        <bgColor rgb="FFD7ECE8"/>
      </patternFill>
    </fill>
    <fill>
      <patternFill patternType="solid">
        <fgColor rgb="FFFDF3E7"/>
        <bgColor rgb="FFF9F9F9"/>
      </patternFill>
    </fill>
    <fill>
      <patternFill patternType="solid">
        <fgColor theme="1"/>
        <bgColor rgb="FF333333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8080"/>
      </patternFill>
    </fill>
    <fill>
      <patternFill patternType="solid">
        <fgColor theme="0" tint="-0.14999847407452621"/>
        <bgColor rgb="FFD7ECE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rgb="FFFF99CC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rgb="FFFBE4D5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rgb="FFFCE8B2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rgb="FFD7ECE8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rgb="FFD7ECE8"/>
      </patternFill>
    </fill>
  </fills>
  <borders count="12">
    <border>
      <left/>
      <right/>
      <top/>
      <bottom/>
      <diagonal/>
    </border>
    <border>
      <left/>
      <right/>
      <top/>
      <bottom style="thin">
        <color rgb="FF1F4E5F"/>
      </bottom>
      <diagonal/>
    </border>
    <border>
      <left style="thin">
        <color rgb="FF1F4E5F"/>
      </left>
      <right style="thin">
        <color rgb="FF1F4E5F"/>
      </right>
      <top style="thin">
        <color rgb="FF1F4E5F"/>
      </top>
      <bottom style="thin">
        <color rgb="FF1F4E5F"/>
      </bottom>
      <diagonal/>
    </border>
    <border>
      <left style="thin">
        <color rgb="FF1F4E5F"/>
      </left>
      <right style="thin">
        <color rgb="FF1F4E5F"/>
      </right>
      <top/>
      <bottom/>
      <diagonal/>
    </border>
    <border>
      <left style="thin">
        <color rgb="FF1F4E5F"/>
      </left>
      <right/>
      <top/>
      <bottom/>
      <diagonal/>
    </border>
    <border>
      <left/>
      <right style="thin">
        <color rgb="FF1F4E5F"/>
      </right>
      <top/>
      <bottom/>
      <diagonal/>
    </border>
    <border>
      <left style="thin">
        <color rgb="FF1F4E5F"/>
      </left>
      <right style="thin">
        <color rgb="FF1F4E5F"/>
      </right>
      <top/>
      <bottom style="thin">
        <color rgb="FF1F4E5F"/>
      </bottom>
      <diagonal/>
    </border>
    <border>
      <left style="thin">
        <color rgb="FF1F4E5F"/>
      </left>
      <right/>
      <top style="thin">
        <color rgb="FF1F4E5F"/>
      </top>
      <bottom/>
      <diagonal/>
    </border>
    <border>
      <left/>
      <right/>
      <top style="thin">
        <color rgb="FF1F4E5F"/>
      </top>
      <bottom/>
      <diagonal/>
    </border>
    <border>
      <left/>
      <right/>
      <top style="thin">
        <color rgb="FF1F4E5F"/>
      </top>
      <bottom style="thin">
        <color rgb="FF1F4E5F"/>
      </bottom>
      <diagonal/>
    </border>
    <border>
      <left/>
      <right style="thin">
        <color rgb="FF1F4E5F"/>
      </right>
      <top style="thin">
        <color rgb="FF1F4E5F"/>
      </top>
      <bottom style="thin">
        <color rgb="FF1F4E5F"/>
      </bottom>
      <diagonal/>
    </border>
    <border>
      <left/>
      <right style="thin">
        <color rgb="FF1F4E5F"/>
      </right>
      <top/>
      <bottom style="thin">
        <color rgb="FF1F4E5F"/>
      </bottom>
      <diagonal/>
    </border>
  </borders>
  <cellStyleXfs count="1">
    <xf numFmtId="0" fontId="0" fillId="0" borderId="0"/>
  </cellStyleXfs>
  <cellXfs count="98">
    <xf numFmtId="0" fontId="0" fillId="0" borderId="0" xfId="0" applyAlignment="1"/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164" fontId="0" fillId="0" borderId="0" xfId="0" applyNumberFormat="1" applyAlignment="1"/>
    <xf numFmtId="0" fontId="10" fillId="2" borderId="0" xfId="0" applyFont="1" applyFill="1" applyAlignment="1"/>
    <xf numFmtId="0" fontId="5" fillId="0" borderId="0" xfId="0" applyFont="1" applyAlignment="1"/>
    <xf numFmtId="2" fontId="0" fillId="0" borderId="0" xfId="0" applyNumberFormat="1" applyAlignment="1"/>
    <xf numFmtId="165" fontId="0" fillId="0" borderId="0" xfId="0" applyNumberFormat="1" applyAlignment="1"/>
    <xf numFmtId="0" fontId="12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17" fillId="0" borderId="5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5" xfId="0" applyBorder="1" applyAlignment="1"/>
    <xf numFmtId="0" fontId="18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3" fillId="0" borderId="0" xfId="0" applyFont="1" applyAlignment="1">
      <alignment vertical="top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vertical="top" wrapText="1"/>
    </xf>
    <xf numFmtId="0" fontId="0" fillId="0" borderId="0" xfId="0" applyAlignment="1"/>
    <xf numFmtId="0" fontId="6" fillId="0" borderId="0" xfId="0" applyFont="1" applyAlignment="1">
      <alignment vertical="top" wrapText="1"/>
    </xf>
    <xf numFmtId="0" fontId="0" fillId="3" borderId="0" xfId="0" applyFill="1" applyAlignment="1">
      <alignment horizontal="left" vertical="top" wrapText="1"/>
    </xf>
    <xf numFmtId="0" fontId="7" fillId="2" borderId="0" xfId="0" applyFont="1" applyFill="1" applyAlignment="1">
      <alignment horizontal="center" vertical="center"/>
    </xf>
    <xf numFmtId="0" fontId="9" fillId="0" borderId="0" xfId="0" applyFont="1" applyAlignment="1"/>
    <xf numFmtId="0" fontId="8" fillId="0" borderId="0" xfId="0" applyFont="1" applyAlignment="1"/>
    <xf numFmtId="0" fontId="16" fillId="4" borderId="0" xfId="0" applyFont="1" applyFill="1" applyAlignment="1">
      <alignment horizontal="center" vertical="top" wrapText="1"/>
    </xf>
    <xf numFmtId="0" fontId="16" fillId="5" borderId="0" xfId="0" applyFont="1" applyFill="1" applyAlignment="1">
      <alignment horizontal="center" vertical="top" wrapText="1"/>
    </xf>
    <xf numFmtId="0" fontId="16" fillId="6" borderId="0" xfId="0" applyFont="1" applyFill="1" applyAlignment="1">
      <alignment horizontal="center" vertical="top" wrapText="1"/>
    </xf>
    <xf numFmtId="0" fontId="16" fillId="7" borderId="0" xfId="0" applyFont="1" applyFill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19" fillId="0" borderId="6" xfId="0" applyFont="1" applyBorder="1" applyAlignment="1">
      <alignment horizontal="center" wrapText="1"/>
    </xf>
    <xf numFmtId="0" fontId="0" fillId="0" borderId="1" xfId="0" applyBorder="1"/>
    <xf numFmtId="0" fontId="0" fillId="0" borderId="11" xfId="0" applyBorder="1"/>
    <xf numFmtId="0" fontId="0" fillId="8" borderId="7" xfId="0" applyFill="1" applyBorder="1" applyAlignment="1">
      <alignment horizontal="left" vertical="top" wrapText="1"/>
    </xf>
    <xf numFmtId="0" fontId="0" fillId="0" borderId="8" xfId="0" applyBorder="1"/>
    <xf numFmtId="0" fontId="0" fillId="0" borderId="4" xfId="0" applyBorder="1"/>
    <xf numFmtId="0" fontId="20" fillId="0" borderId="0" xfId="0" applyFont="1" applyAlignment="1"/>
    <xf numFmtId="0" fontId="8" fillId="0" borderId="3" xfId="0" applyFont="1" applyBorder="1" applyAlignment="1">
      <alignment horizontal="center"/>
    </xf>
    <xf numFmtId="0" fontId="0" fillId="0" borderId="5" xfId="0" applyBorder="1"/>
    <xf numFmtId="0" fontId="20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22" fillId="0" borderId="0" xfId="0" applyFont="1" applyAlignment="1">
      <alignment vertical="top" wrapText="1"/>
    </xf>
    <xf numFmtId="0" fontId="21" fillId="0" borderId="0" xfId="0" applyFont="1" applyAlignment="1"/>
    <xf numFmtId="0" fontId="1" fillId="9" borderId="0" xfId="0" applyFont="1" applyFill="1" applyAlignment="1">
      <alignment horizontal="center" vertical="center"/>
    </xf>
    <xf numFmtId="0" fontId="0" fillId="10" borderId="0" xfId="0" applyFill="1" applyAlignment="1"/>
    <xf numFmtId="0" fontId="2" fillId="11" borderId="0" xfId="0" applyFont="1" applyFill="1" applyAlignment="1">
      <alignment horizontal="center" vertical="center"/>
    </xf>
    <xf numFmtId="0" fontId="0" fillId="10" borderId="0" xfId="0" applyFill="1" applyAlignment="1"/>
    <xf numFmtId="0" fontId="23" fillId="10" borderId="0" xfId="0" applyFont="1" applyFill="1" applyAlignment="1"/>
    <xf numFmtId="0" fontId="24" fillId="10" borderId="0" xfId="0" applyFont="1" applyFill="1" applyAlignment="1"/>
    <xf numFmtId="0" fontId="7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25" fillId="0" borderId="0" xfId="0" applyFont="1" applyAlignment="1"/>
    <xf numFmtId="0" fontId="26" fillId="0" borderId="0" xfId="0" applyFont="1" applyAlignment="1"/>
    <xf numFmtId="0" fontId="14" fillId="9" borderId="0" xfId="0" applyFont="1" applyFill="1" applyAlignment="1">
      <alignment horizontal="center" wrapText="1"/>
    </xf>
    <xf numFmtId="0" fontId="14" fillId="9" borderId="0" xfId="0" applyFont="1" applyFill="1" applyAlignment="1"/>
    <xf numFmtId="0" fontId="29" fillId="0" borderId="0" xfId="0" applyFont="1" applyAlignment="1"/>
    <xf numFmtId="0" fontId="30" fillId="0" borderId="0" xfId="0" applyFont="1" applyAlignment="1"/>
    <xf numFmtId="0" fontId="31" fillId="0" borderId="0" xfId="0" applyFont="1" applyAlignment="1"/>
    <xf numFmtId="0" fontId="23" fillId="10" borderId="2" xfId="0" applyFont="1" applyFill="1" applyBorder="1" applyAlignment="1">
      <alignment horizontal="center" vertical="center"/>
    </xf>
    <xf numFmtId="0" fontId="24" fillId="10" borderId="9" xfId="0" applyFont="1" applyFill="1" applyBorder="1"/>
    <xf numFmtId="0" fontId="24" fillId="10" borderId="10" xfId="0" applyFont="1" applyFill="1" applyBorder="1"/>
    <xf numFmtId="0" fontId="32" fillId="10" borderId="0" xfId="0" applyFont="1" applyFill="1" applyAlignment="1"/>
    <xf numFmtId="0" fontId="24" fillId="10" borderId="0" xfId="0" applyFont="1" applyFill="1" applyAlignment="1"/>
    <xf numFmtId="0" fontId="26" fillId="10" borderId="0" xfId="0" applyFont="1" applyFill="1" applyAlignment="1"/>
    <xf numFmtId="0" fontId="0" fillId="15" borderId="0" xfId="0" applyFill="1" applyAlignment="1"/>
    <xf numFmtId="0" fontId="0" fillId="17" borderId="0" xfId="0" applyFill="1" applyAlignment="1"/>
    <xf numFmtId="0" fontId="0" fillId="19" borderId="0" xfId="0" applyFill="1" applyAlignment="1"/>
    <xf numFmtId="0" fontId="0" fillId="21" borderId="0" xfId="0" applyFill="1" applyAlignment="1"/>
    <xf numFmtId="0" fontId="33" fillId="15" borderId="0" xfId="0" applyFont="1" applyFill="1" applyAlignment="1">
      <alignment horizontal="center" wrapText="1"/>
    </xf>
    <xf numFmtId="0" fontId="33" fillId="17" borderId="0" xfId="0" applyFont="1" applyFill="1" applyAlignment="1">
      <alignment horizontal="center" wrapText="1"/>
    </xf>
    <xf numFmtId="0" fontId="33" fillId="19" borderId="0" xfId="0" applyFont="1" applyFill="1" applyAlignment="1">
      <alignment horizontal="center" wrapText="1"/>
    </xf>
    <xf numFmtId="0" fontId="33" fillId="21" borderId="0" xfId="0" applyFont="1" applyFill="1" applyAlignment="1">
      <alignment horizontal="center" wrapText="1"/>
    </xf>
    <xf numFmtId="0" fontId="28" fillId="14" borderId="0" xfId="0" applyFont="1" applyFill="1" applyAlignment="1">
      <alignment horizontal="center" vertical="center"/>
    </xf>
    <xf numFmtId="0" fontId="27" fillId="15" borderId="0" xfId="0" applyFont="1" applyFill="1" applyAlignment="1"/>
    <xf numFmtId="0" fontId="28" fillId="16" borderId="0" xfId="0" applyFont="1" applyFill="1" applyAlignment="1">
      <alignment horizontal="center" vertical="center"/>
    </xf>
    <xf numFmtId="0" fontId="27" fillId="17" borderId="0" xfId="0" applyFont="1" applyFill="1" applyAlignment="1"/>
    <xf numFmtId="0" fontId="28" fillId="18" borderId="0" xfId="0" applyFont="1" applyFill="1" applyAlignment="1">
      <alignment horizontal="center" vertical="center"/>
    </xf>
    <xf numFmtId="0" fontId="27" fillId="19" borderId="0" xfId="0" applyFont="1" applyFill="1" applyAlignment="1"/>
    <xf numFmtId="0" fontId="28" fillId="20" borderId="0" xfId="0" applyFont="1" applyFill="1" applyAlignment="1">
      <alignment horizontal="center" vertical="center"/>
    </xf>
    <xf numFmtId="0" fontId="27" fillId="21" borderId="0" xfId="0" applyFont="1" applyFill="1" applyAlignment="1"/>
    <xf numFmtId="0" fontId="0" fillId="12" borderId="1" xfId="0" applyFill="1" applyBorder="1" applyAlignment="1" applyProtection="1">
      <protection locked="0"/>
    </xf>
    <xf numFmtId="164" fontId="0" fillId="12" borderId="1" xfId="0" applyNumberFormat="1" applyFill="1" applyBorder="1" applyAlignment="1" applyProtection="1">
      <protection locked="0"/>
    </xf>
    <xf numFmtId="0" fontId="0" fillId="12" borderId="0" xfId="0" applyFill="1" applyAlignment="1" applyProtection="1">
      <alignment horizontal="left" vertical="top" wrapText="1"/>
      <protection locked="0"/>
    </xf>
    <xf numFmtId="0" fontId="0" fillId="13" borderId="0" xfId="0" applyFill="1" applyAlignment="1" applyProtection="1">
      <protection locked="0"/>
    </xf>
    <xf numFmtId="0" fontId="0" fillId="12" borderId="0" xfId="0" applyFill="1" applyAlignment="1" applyProtection="1">
      <alignment horizontal="center"/>
      <protection locked="0"/>
    </xf>
    <xf numFmtId="0" fontId="34" fillId="10" borderId="0" xfId="0" applyFont="1" applyFill="1" applyAlignment="1"/>
    <xf numFmtId="0" fontId="0" fillId="22" borderId="0" xfId="0" applyFill="1" applyAlignment="1"/>
    <xf numFmtId="0" fontId="35" fillId="10" borderId="0" xfId="0" applyFont="1" applyFill="1" applyAlignment="1"/>
    <xf numFmtId="0" fontId="36" fillId="10" borderId="0" xfId="0" applyFont="1" applyFill="1" applyAlignment="1"/>
    <xf numFmtId="0" fontId="0" fillId="23" borderId="0" xfId="0" applyFill="1" applyAlignment="1" applyProtection="1">
      <alignment horizontal="center"/>
      <protection locked="0"/>
    </xf>
  </cellXfs>
  <cellStyles count="1">
    <cellStyle name="Normal" xfId="0" builtinId="0"/>
  </cellStyles>
  <dxfs count="237"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ill>
        <patternFill>
          <bgColor rgb="FFD9EAD3"/>
        </patternFill>
      </fill>
    </dxf>
    <dxf>
      <fill>
        <patternFill>
          <bgColor rgb="FFFCE8B2"/>
        </patternFill>
      </fill>
    </dxf>
    <dxf>
      <fill>
        <patternFill>
          <bgColor rgb="FFE6B8B7"/>
        </patternFill>
      </fill>
    </dxf>
    <dxf>
      <fill>
        <patternFill>
          <bgColor rgb="FFD9EAD3"/>
        </patternFill>
      </fill>
    </dxf>
    <dxf>
      <fill>
        <patternFill>
          <bgColor rgb="FFFCE8B2"/>
        </patternFill>
      </fill>
    </dxf>
    <dxf>
      <fill>
        <patternFill>
          <bgColor rgb="FFE6B8B7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ill>
        <patternFill>
          <bgColor rgb="FFD9EAD3"/>
        </patternFill>
      </fill>
    </dxf>
    <dxf>
      <fill>
        <patternFill>
          <bgColor rgb="FFFCE8B2"/>
        </patternFill>
      </fill>
    </dxf>
    <dxf>
      <fill>
        <patternFill>
          <bgColor rgb="FFE6B8B7"/>
        </patternFill>
      </fill>
    </dxf>
    <dxf>
      <fill>
        <patternFill>
          <bgColor rgb="FFD9EAD3"/>
        </patternFill>
      </fill>
    </dxf>
    <dxf>
      <fill>
        <patternFill>
          <bgColor rgb="FFFCE8B2"/>
        </patternFill>
      </fill>
    </dxf>
    <dxf>
      <fill>
        <patternFill>
          <bgColor rgb="FFE6B8B7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ill>
        <patternFill>
          <bgColor rgb="FFD9EAD3"/>
        </patternFill>
      </fill>
    </dxf>
    <dxf>
      <fill>
        <patternFill>
          <bgColor rgb="FFFCE8B2"/>
        </patternFill>
      </fill>
    </dxf>
    <dxf>
      <fill>
        <patternFill>
          <bgColor rgb="FFE6B8B7"/>
        </patternFill>
      </fill>
    </dxf>
    <dxf>
      <fill>
        <patternFill>
          <bgColor rgb="FFD9EAD3"/>
        </patternFill>
      </fill>
    </dxf>
    <dxf>
      <fill>
        <patternFill>
          <bgColor rgb="FFFCE8B2"/>
        </patternFill>
      </fill>
    </dxf>
    <dxf>
      <fill>
        <patternFill>
          <bgColor rgb="FFE6B8B7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ont>
        <b/>
        <sz val="10"/>
        <color rgb="FF2E8B8B"/>
        <name val="Arial"/>
        <charset val="1"/>
      </font>
      <fill>
        <patternFill>
          <bgColor rgb="FFD7ECE8"/>
        </patternFill>
      </fill>
    </dxf>
    <dxf>
      <fill>
        <patternFill>
          <bgColor rgb="FFD9EAD3"/>
        </patternFill>
      </fill>
    </dxf>
    <dxf>
      <fill>
        <patternFill>
          <bgColor rgb="FFFCE8B2"/>
        </patternFill>
      </fill>
    </dxf>
    <dxf>
      <fill>
        <patternFill>
          <bgColor rgb="FFE6B8B7"/>
        </patternFill>
      </fill>
    </dxf>
    <dxf>
      <fill>
        <patternFill>
          <bgColor rgb="FFD9EAD3"/>
        </patternFill>
      </fill>
    </dxf>
    <dxf>
      <fill>
        <patternFill>
          <bgColor rgb="FFFCE8B2"/>
        </patternFill>
      </fill>
    </dxf>
    <dxf>
      <fill>
        <patternFill>
          <bgColor rgb="FFE6B8B7"/>
        </patternFill>
      </fill>
    </dxf>
    <dxf>
      <fill>
        <patternFill>
          <bgColor rgb="FFD9EAD3"/>
        </patternFill>
      </fill>
    </dxf>
    <dxf>
      <fill>
        <patternFill>
          <bgColor rgb="FFFCE8B2"/>
        </patternFill>
      </fill>
    </dxf>
    <dxf>
      <fill>
        <patternFill>
          <bgColor rgb="FFE6B8B7"/>
        </patternFill>
      </fill>
    </dxf>
    <dxf>
      <fill>
        <patternFill>
          <bgColor rgb="FFD9EAD3"/>
        </patternFill>
      </fill>
    </dxf>
    <dxf>
      <fill>
        <patternFill>
          <bgColor rgb="FFFCE8B2"/>
        </patternFill>
      </fill>
    </dxf>
    <dxf>
      <fill>
        <patternFill>
          <bgColor rgb="FFE6B8B7"/>
        </patternFill>
      </fill>
    </dxf>
    <dxf>
      <fill>
        <patternFill>
          <bgColor rgb="FFD9EAD3"/>
        </patternFill>
      </fill>
    </dxf>
    <dxf>
      <fill>
        <patternFill>
          <bgColor rgb="FFFCE8B2"/>
        </patternFill>
      </fill>
    </dxf>
    <dxf>
      <fill>
        <patternFill>
          <bgColor rgb="FFE6B8B7"/>
        </patternFill>
      </fill>
    </dxf>
    <dxf>
      <fill>
        <patternFill>
          <bgColor rgb="FFD9EAD3"/>
        </patternFill>
      </fill>
    </dxf>
    <dxf>
      <fill>
        <patternFill>
          <bgColor rgb="FFFCE8B2"/>
        </patternFill>
      </fill>
    </dxf>
    <dxf>
      <fill>
        <patternFill>
          <bgColor rgb="FFE6B8B7"/>
        </patternFill>
      </fill>
    </dxf>
    <dxf>
      <fill>
        <patternFill>
          <bgColor rgb="FFD9EAD3"/>
        </patternFill>
      </fill>
    </dxf>
    <dxf>
      <fill>
        <patternFill>
          <bgColor rgb="FFFCE8B2"/>
        </patternFill>
      </fill>
    </dxf>
    <dxf>
      <fill>
        <patternFill>
          <bgColor rgb="FFE6B8B7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8B7"/>
      <rgbColor rgb="FF7F7F7F"/>
      <rgbColor rgb="FF9999FF"/>
      <rgbColor rgb="FFC0504D"/>
      <rgbColor rgb="FFFDF3E7"/>
      <rgbColor rgb="FFD7ECE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1"/>
      <rgbColor rgb="FFD9EAD3"/>
      <rgbColor rgb="FFFCE8B2"/>
      <rgbColor rgb="FFF9F9F9"/>
      <rgbColor rgb="FFFF99CC"/>
      <rgbColor rgb="FFCC99FF"/>
      <rgbColor rgb="FFFBE4D5"/>
      <rgbColor rgb="FF3366FF"/>
      <rgbColor rgb="FF33CCCC"/>
      <rgbColor rgb="FF99CC00"/>
      <rgbColor rgb="FFFFCC00"/>
      <rgbColor rgb="FFFF9900"/>
      <rgbColor rgb="FFFF6600"/>
      <rgbColor rgb="FF666699"/>
      <rgbColor rgb="FF878787"/>
      <rgbColor rgb="FF1F4E5F"/>
      <rgbColor rgb="FF2E8B8B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EC" sz="1800" b="1" strike="noStrike" spc="-1">
                <a:solidFill>
                  <a:srgbClr val="000000"/>
                </a:solidFill>
                <a:latin typeface="Calibri"/>
              </a:rPr>
              <a:t>Hexágono 1:</a:t>
            </a:r>
            <a:r>
              <a:rPr lang="es-EC" sz="1800" b="1" strike="noStrike" spc="-1" baseline="0">
                <a:solidFill>
                  <a:srgbClr val="000000"/>
                </a:solidFill>
                <a:latin typeface="Calibri"/>
              </a:rPr>
              <a:t> </a:t>
            </a:r>
            <a:r>
              <a:rPr lang="es-EC" sz="1800" b="1" strike="noStrike" spc="-1">
                <a:solidFill>
                  <a:srgbClr val="000000"/>
                </a:solidFill>
                <a:latin typeface="Calibri"/>
              </a:rPr>
              <a:t>Índice de Equilibrio por Proceso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radarChart>
        <c:radarStyle val="filled"/>
        <c:varyColors val="0"/>
        <c:ser>
          <c:idx val="0"/>
          <c:order val="0"/>
          <c:tx>
            <c:strRef>
              <c:f>Gráficos!$B$4</c:f>
              <c:strCache>
                <c:ptCount val="1"/>
                <c:pt idx="0">
                  <c:v>Equilibrio (0-100)</c:v>
                </c:pt>
              </c:strCache>
            </c:strRef>
          </c:tx>
          <c:spPr>
            <a:solidFill>
              <a:srgbClr val="2E8B8B"/>
            </a:solidFill>
            <a:ln w="20160">
              <a:solidFill>
                <a:srgbClr val="1F4E5F"/>
              </a:solidFill>
              <a:prstDash val="solid"/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Gráficos!$A$5:$A$10</c:f>
              <c:strCache>
                <c:ptCount val="6"/>
                <c:pt idx="0">
                  <c:v>Presencia</c:v>
                </c:pt>
                <c:pt idx="1">
                  <c:v>Valores</c:v>
                </c:pt>
                <c:pt idx="2">
                  <c:v>Acción Comprometida</c:v>
                </c:pt>
                <c:pt idx="3">
                  <c:v>Yo-Contexto</c:v>
                </c:pt>
                <c:pt idx="4">
                  <c:v>Defusión</c:v>
                </c:pt>
                <c:pt idx="5">
                  <c:v>Aceptación</c:v>
                </c:pt>
              </c:strCache>
            </c:strRef>
          </c:cat>
          <c:val>
            <c:numRef>
              <c:f>Gráficos!$B$5:$B$10</c:f>
              <c:numCache>
                <c:formatCode>0.0</c:formatCode>
                <c:ptCount val="6"/>
                <c:pt idx="0">
                  <c:v>47.240062588992934</c:v>
                </c:pt>
                <c:pt idx="1">
                  <c:v>45.64377867300967</c:v>
                </c:pt>
                <c:pt idx="2">
                  <c:v>37.225451902883847</c:v>
                </c:pt>
                <c:pt idx="3">
                  <c:v>75.889932470309986</c:v>
                </c:pt>
                <c:pt idx="4">
                  <c:v>74.519891625743583</c:v>
                </c:pt>
                <c:pt idx="5">
                  <c:v>65.700706704284755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2-4A9B-A6E5-356903CC3382}"/>
            </c:ext>
          </c:extLst>
        </c:ser>
        <c:ser>
          <c:idx val="1"/>
          <c:order val="1"/>
          <c:tx>
            <c:strRef>
              <c:f>Gráficos!$D$4</c:f>
              <c:strCache>
                <c:ptCount val="1"/>
                <c:pt idx="0">
                  <c:v>Promedio Normativo</c:v>
                </c:pt>
              </c:strCache>
            </c:strRef>
          </c:tx>
          <c:spPr>
            <a:noFill/>
            <a:ln w="11880">
              <a:solidFill>
                <a:srgbClr val="7F7F7F"/>
              </a:solidFill>
              <a:prstDash val="dash"/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Gráficos!$A$5:$A$10</c:f>
              <c:strCache>
                <c:ptCount val="6"/>
                <c:pt idx="0">
                  <c:v>Presencia</c:v>
                </c:pt>
                <c:pt idx="1">
                  <c:v>Valores</c:v>
                </c:pt>
                <c:pt idx="2">
                  <c:v>Acción Comprometida</c:v>
                </c:pt>
                <c:pt idx="3">
                  <c:v>Yo-Contexto</c:v>
                </c:pt>
                <c:pt idx="4">
                  <c:v>Defusión</c:v>
                </c:pt>
                <c:pt idx="5">
                  <c:v>Aceptación</c:v>
                </c:pt>
              </c:strCache>
            </c:strRef>
          </c:cat>
          <c:val>
            <c:numRef>
              <c:f>Gráficos!$D$5:$D$10</c:f>
              <c:numCache>
                <c:formatCode>General</c:formatCode>
                <c:ptCount val="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92-4A9B-A6E5-356903CC3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906586"/>
        <c:axId val="30266173"/>
      </c:radarChart>
      <c:catAx>
        <c:axId val="5390658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noFill/>
            <a:prstDash val="solid"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EC"/>
          </a:p>
        </c:txPr>
        <c:crossAx val="30266173"/>
        <c:crosses val="autoZero"/>
        <c:auto val="1"/>
        <c:lblAlgn val="ctr"/>
        <c:lblOffset val="100"/>
        <c:noMultiLvlLbl val="0"/>
      </c:catAx>
      <c:valAx>
        <c:axId val="30266173"/>
        <c:scaling>
          <c:orientation val="minMax"/>
          <c:max val="100"/>
          <c:min val="0"/>
        </c:scaling>
        <c:delete val="0"/>
        <c:axPos val="l"/>
        <c:majorGridlines>
          <c:spPr>
            <a:ln w="9360">
              <a:solidFill>
                <a:srgbClr val="878787"/>
              </a:solidFill>
              <a:prstDash val="solid"/>
              <a:round/>
            </a:ln>
          </c:spPr>
        </c:majorGridlines>
        <c:numFmt formatCode="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EC"/>
          </a:p>
        </c:txPr>
        <c:crossAx val="53906586"/>
        <c:crosses val="autoZero"/>
        <c:crossBetween val="midCat"/>
        <c:majorUnit val="20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EC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EC" sz="1800" b="1" strike="noStrike" spc="-1">
                <a:solidFill>
                  <a:srgbClr val="000000"/>
                </a:solidFill>
                <a:latin typeface="Calibri"/>
              </a:rPr>
              <a:t>Hexágono 2: Flexibilidad vs. Inflexibilidad (escala 0-10)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Gráficos!$H$4</c:f>
              <c:strCache>
                <c:ptCount val="1"/>
                <c:pt idx="0">
                  <c:v>Flex (0-10)</c:v>
                </c:pt>
              </c:strCache>
            </c:strRef>
          </c:tx>
          <c:spPr>
            <a:ln w="21960">
              <a:solidFill>
                <a:srgbClr val="2E8B8B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2E8B8B"/>
              </a:solidFill>
              <a:ln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Gráficos!$A$5:$A$10</c:f>
              <c:strCache>
                <c:ptCount val="6"/>
                <c:pt idx="0">
                  <c:v>Presencia</c:v>
                </c:pt>
                <c:pt idx="1">
                  <c:v>Valores</c:v>
                </c:pt>
                <c:pt idx="2">
                  <c:v>Acción Comprometida</c:v>
                </c:pt>
                <c:pt idx="3">
                  <c:v>Yo-Contexto</c:v>
                </c:pt>
                <c:pt idx="4">
                  <c:v>Defusión</c:v>
                </c:pt>
                <c:pt idx="5">
                  <c:v>Aceptación</c:v>
                </c:pt>
              </c:strCache>
            </c:strRef>
          </c:cat>
          <c:val>
            <c:numRef>
              <c:f>Gráficos!$H$5:$H$10</c:f>
              <c:numCache>
                <c:formatCode>0.0</c:formatCode>
                <c:ptCount val="6"/>
                <c:pt idx="0">
                  <c:v>6.1695881430810893</c:v>
                </c:pt>
                <c:pt idx="1">
                  <c:v>6.4755728491137035</c:v>
                </c:pt>
                <c:pt idx="2">
                  <c:v>6.9118544405613802</c:v>
                </c:pt>
                <c:pt idx="3">
                  <c:v>7.402030118978284</c:v>
                </c:pt>
                <c:pt idx="4">
                  <c:v>8.136400253179124</c:v>
                </c:pt>
                <c:pt idx="5">
                  <c:v>7.4674521446021584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8B-43B1-9110-0C24F99C4988}"/>
            </c:ext>
          </c:extLst>
        </c:ser>
        <c:ser>
          <c:idx val="1"/>
          <c:order val="1"/>
          <c:tx>
            <c:strRef>
              <c:f>Gráficos!$I$4</c:f>
              <c:strCache>
                <c:ptCount val="1"/>
                <c:pt idx="0">
                  <c:v>Inflex (0-10)</c:v>
                </c:pt>
              </c:strCache>
            </c:strRef>
          </c:tx>
          <c:spPr>
            <a:ln w="21960">
              <a:solidFill>
                <a:srgbClr val="C0504D"/>
              </a:solidFill>
              <a:prstDash val="solid"/>
              <a:round/>
            </a:ln>
          </c:spPr>
          <c:marker>
            <c:symbol val="diamond"/>
            <c:size val="7"/>
            <c:spPr>
              <a:solidFill>
                <a:srgbClr val="C0504D"/>
              </a:solidFill>
              <a:ln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Gráficos!$A$5:$A$10</c:f>
              <c:strCache>
                <c:ptCount val="6"/>
                <c:pt idx="0">
                  <c:v>Presencia</c:v>
                </c:pt>
                <c:pt idx="1">
                  <c:v>Valores</c:v>
                </c:pt>
                <c:pt idx="2">
                  <c:v>Acción Comprometida</c:v>
                </c:pt>
                <c:pt idx="3">
                  <c:v>Yo-Contexto</c:v>
                </c:pt>
                <c:pt idx="4">
                  <c:v>Defusión</c:v>
                </c:pt>
                <c:pt idx="5">
                  <c:v>Aceptación</c:v>
                </c:pt>
              </c:strCache>
            </c:strRef>
          </c:cat>
          <c:val>
            <c:numRef>
              <c:f>Gráficos!$I$5:$I$10</c:f>
              <c:numCache>
                <c:formatCode>0.0</c:formatCode>
                <c:ptCount val="6"/>
                <c:pt idx="0">
                  <c:v>6.6295777115822672</c:v>
                </c:pt>
                <c:pt idx="1">
                  <c:v>7.2016097369454251</c:v>
                </c:pt>
                <c:pt idx="2">
                  <c:v>9.0409457900807393</c:v>
                </c:pt>
                <c:pt idx="3">
                  <c:v>3.0870413739266191</c:v>
                </c:pt>
                <c:pt idx="4">
                  <c:v>4.0497516488885275</c:v>
                </c:pt>
                <c:pt idx="5">
                  <c:v>4.8506676938880338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8B-43B1-9110-0C24F99C4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64503"/>
        <c:axId val="3102692"/>
      </c:radarChart>
      <c:catAx>
        <c:axId val="2366450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noFill/>
            <a:prstDash val="solid"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EC"/>
          </a:p>
        </c:txPr>
        <c:crossAx val="3102692"/>
        <c:crosses val="autoZero"/>
        <c:auto val="1"/>
        <c:lblAlgn val="ctr"/>
        <c:lblOffset val="100"/>
        <c:noMultiLvlLbl val="0"/>
      </c:catAx>
      <c:valAx>
        <c:axId val="3102692"/>
        <c:scaling>
          <c:orientation val="minMax"/>
          <c:max val="10"/>
          <c:min val="0"/>
        </c:scaling>
        <c:delete val="0"/>
        <c:axPos val="l"/>
        <c:majorGridlines>
          <c:spPr>
            <a:ln w="9360">
              <a:solidFill>
                <a:srgbClr val="878787"/>
              </a:solidFill>
              <a:prstDash val="solid"/>
              <a:round/>
            </a:ln>
          </c:spPr>
        </c:majorGridlines>
        <c:numFmt formatCode="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EC"/>
          </a:p>
        </c:txPr>
        <c:crossAx val="23664503"/>
        <c:crosses val="autoZero"/>
        <c:crossBetween val="midCat"/>
        <c:majorUnit val="2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EC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EC" sz="1800" b="1" strike="noStrike" spc="-1">
                <a:solidFill>
                  <a:srgbClr val="000000"/>
                </a:solidFill>
                <a:latin typeface="Calibri"/>
              </a:rPr>
              <a:t>Triflex:</a:t>
            </a:r>
            <a:r>
              <a:rPr lang="es-EC" sz="1800" b="1" strike="noStrike" spc="-1" baseline="0">
                <a:solidFill>
                  <a:srgbClr val="000000"/>
                </a:solidFill>
                <a:latin typeface="Calibri"/>
              </a:rPr>
              <a:t> </a:t>
            </a:r>
            <a:r>
              <a:rPr lang="es-EC" sz="1800" b="1" strike="noStrike" spc="-1">
                <a:solidFill>
                  <a:srgbClr val="000000"/>
                </a:solidFill>
                <a:latin typeface="Calibri"/>
              </a:rPr>
              <a:t>Índice de Equilibrio por Super Dimensiones ACT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Gráficos!$P$4</c:f>
              <c:strCache>
                <c:ptCount val="1"/>
                <c:pt idx="0">
                  <c:v>Equilibrio (0-10)</c:v>
                </c:pt>
              </c:strCache>
            </c:strRef>
          </c:tx>
          <c:spPr>
            <a:ln w="21960">
              <a:solidFill>
                <a:srgbClr val="2E8B8B"/>
              </a:solidFill>
              <a:prstDash val="solid"/>
              <a:round/>
            </a:ln>
          </c:spPr>
          <c:marker>
            <c:symbol val="circle"/>
            <c:size val="9"/>
            <c:spPr>
              <a:solidFill>
                <a:srgbClr val="2E8B8B"/>
              </a:solidFill>
              <a:ln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Gráficos!$N$5:$N$7</c:f>
              <c:strCache>
                <c:ptCount val="3"/>
                <c:pt idx="0">
                  <c:v>Centrado</c:v>
                </c:pt>
                <c:pt idx="1">
                  <c:v>Abierto</c:v>
                </c:pt>
                <c:pt idx="2">
                  <c:v>Implicado</c:v>
                </c:pt>
              </c:strCache>
            </c:strRef>
          </c:cat>
          <c:val>
            <c:numRef>
              <c:f>Gráficos!$P$5:$P$7</c:f>
              <c:numCache>
                <c:formatCode>0.0</c:formatCode>
                <c:ptCount val="3"/>
                <c:pt idx="0">
                  <c:v>6.9274995882752437</c:v>
                </c:pt>
                <c:pt idx="1">
                  <c:v>8.3517165275023615</c:v>
                </c:pt>
                <c:pt idx="2">
                  <c:v>3.5724358813244592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7-4542-A6B1-6FACA4DD4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5863"/>
        <c:axId val="17864265"/>
      </c:radarChart>
      <c:catAx>
        <c:axId val="74058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noFill/>
            <a:prstDash val="solid"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EC"/>
          </a:p>
        </c:txPr>
        <c:crossAx val="17864265"/>
        <c:crosses val="autoZero"/>
        <c:auto val="1"/>
        <c:lblAlgn val="ctr"/>
        <c:lblOffset val="100"/>
        <c:noMultiLvlLbl val="0"/>
      </c:catAx>
      <c:valAx>
        <c:axId val="17864265"/>
        <c:scaling>
          <c:orientation val="minMax"/>
          <c:max val="10"/>
          <c:min val="0"/>
        </c:scaling>
        <c:delete val="0"/>
        <c:axPos val="l"/>
        <c:majorGridlines>
          <c:spPr>
            <a:ln w="9360">
              <a:solidFill>
                <a:srgbClr val="878787"/>
              </a:solidFill>
              <a:prstDash val="solid"/>
              <a:round/>
            </a:ln>
          </c:spPr>
        </c:majorGridlines>
        <c:numFmt formatCode="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EC"/>
          </a:p>
        </c:txPr>
        <c:crossAx val="7405863"/>
        <c:crosses val="autoZero"/>
        <c:crossBetween val="midCat"/>
        <c:majorUnit val="2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EC" sz="1800" b="1" strike="noStrike" spc="-1">
                <a:solidFill>
                  <a:srgbClr val="000000"/>
                </a:solidFill>
                <a:latin typeface="Calibri"/>
              </a:rPr>
              <a:t>Índice de Necesidad de Trabajo por Proceso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Gráficos!$C$4</c:f>
              <c:strCache>
                <c:ptCount val="1"/>
                <c:pt idx="0">
                  <c:v>Necesidad de Trabajo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prstDash val="solid"/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Gráficos!$A$5:$A$10</c:f>
              <c:strCache>
                <c:ptCount val="6"/>
                <c:pt idx="0">
                  <c:v>Presencia</c:v>
                </c:pt>
                <c:pt idx="1">
                  <c:v>Valores</c:v>
                </c:pt>
                <c:pt idx="2">
                  <c:v>Acción Comprometida</c:v>
                </c:pt>
                <c:pt idx="3">
                  <c:v>Yo-Contexto</c:v>
                </c:pt>
                <c:pt idx="4">
                  <c:v>Defusión</c:v>
                </c:pt>
                <c:pt idx="5">
                  <c:v>Aceptación</c:v>
                </c:pt>
              </c:strCache>
            </c:strRef>
          </c:cat>
          <c:val>
            <c:numRef>
              <c:f>Gráficos!$C$5:$C$10</c:f>
              <c:numCache>
                <c:formatCode>0.0</c:formatCode>
                <c:ptCount val="6"/>
                <c:pt idx="0">
                  <c:v>2.7599374110070656</c:v>
                </c:pt>
                <c:pt idx="1">
                  <c:v>4.3562213269903296</c:v>
                </c:pt>
                <c:pt idx="2">
                  <c:v>12.774548097116153</c:v>
                </c:pt>
                <c:pt idx="3">
                  <c:v>-25.889932470309986</c:v>
                </c:pt>
                <c:pt idx="4">
                  <c:v>-24.519891625743576</c:v>
                </c:pt>
                <c:pt idx="5">
                  <c:v>-15.700706704284748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99-4844-B919-08300B27B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46412"/>
        <c:axId val="39868792"/>
      </c:barChart>
      <c:catAx>
        <c:axId val="910464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EC"/>
          </a:p>
        </c:txPr>
        <c:crossAx val="39868792"/>
        <c:crosses val="autoZero"/>
        <c:auto val="1"/>
        <c:lblAlgn val="ctr"/>
        <c:lblOffset val="100"/>
        <c:noMultiLvlLbl val="0"/>
      </c:catAx>
      <c:valAx>
        <c:axId val="39868792"/>
        <c:scaling>
          <c:orientation val="minMax"/>
          <c:max val="30"/>
          <c:min val="-30"/>
        </c:scaling>
        <c:delete val="0"/>
        <c:axPos val="b"/>
        <c:majorGridlines>
          <c:spPr>
            <a:ln w="9360">
              <a:solidFill>
                <a:srgbClr val="878787"/>
              </a:solidFill>
              <a:prstDash val="solid"/>
              <a:round/>
            </a:ln>
          </c:spPr>
        </c:majorGridlines>
        <c:numFmt formatCode="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EC"/>
          </a:p>
        </c:txPr>
        <c:crossAx val="91046412"/>
        <c:crosses val="autoZero"/>
        <c:crossBetween val="between"/>
        <c:majorUnit val="10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9524</xdr:colOff>
      <xdr:row>1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33C547-884B-48F2-B870-0FDA76FBD2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642" b="33457"/>
        <a:stretch/>
      </xdr:blipFill>
      <xdr:spPr>
        <a:xfrm>
          <a:off x="0" y="0"/>
          <a:ext cx="8410574" cy="2324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23</xdr:row>
      <xdr:rowOff>16249</xdr:rowOff>
    </xdr:from>
    <xdr:to>
      <xdr:col>5</xdr:col>
      <xdr:colOff>261333</xdr:colOff>
      <xdr:row>38</xdr:row>
      <xdr:rowOff>935647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546286</xdr:colOff>
      <xdr:row>23</xdr:row>
      <xdr:rowOff>21292</xdr:rowOff>
    </xdr:from>
    <xdr:to>
      <xdr:col>14</xdr:col>
      <xdr:colOff>721179</xdr:colOff>
      <xdr:row>38</xdr:row>
      <xdr:rowOff>940690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41623</xdr:colOff>
      <xdr:row>38</xdr:row>
      <xdr:rowOff>1126990</xdr:rowOff>
    </xdr:from>
    <xdr:to>
      <xdr:col>5</xdr:col>
      <xdr:colOff>348183</xdr:colOff>
      <xdr:row>41</xdr:row>
      <xdr:rowOff>1045748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581105</xdr:colOff>
      <xdr:row>38</xdr:row>
      <xdr:rowOff>1127792</xdr:rowOff>
    </xdr:from>
    <xdr:to>
      <xdr:col>14</xdr:col>
      <xdr:colOff>793217</xdr:colOff>
      <xdr:row>41</xdr:row>
      <xdr:rowOff>1047750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showGridLines="0" tabSelected="1" topLeftCell="A8" zoomScale="115" zoomScaleNormal="115" workbookViewId="0">
      <selection activeCell="B6" sqref="B6"/>
    </sheetView>
  </sheetViews>
  <sheetFormatPr baseColWidth="10" defaultColWidth="8.7109375" defaultRowHeight="15" x14ac:dyDescent="0.25"/>
  <cols>
    <col min="1" max="1" width="26" style="1" customWidth="1"/>
    <col min="2" max="2" width="34" style="1" customWidth="1"/>
    <col min="3" max="3" width="6" style="1" customWidth="1"/>
    <col min="4" max="4" width="26" style="1" customWidth="1"/>
    <col min="5" max="5" width="34" style="1" customWidth="1"/>
  </cols>
  <sheetData>
    <row r="1" spans="1:5" s="1" customFormat="1" ht="181.5" customHeight="1" x14ac:dyDescent="0.25"/>
    <row r="2" spans="1:5" ht="31.5" customHeight="1" x14ac:dyDescent="0.25">
      <c r="A2" s="51" t="s">
        <v>0</v>
      </c>
      <c r="B2" s="52"/>
      <c r="C2" s="52"/>
      <c r="D2" s="52"/>
      <c r="E2" s="52"/>
    </row>
    <row r="3" spans="1:5" ht="19.5" customHeight="1" x14ac:dyDescent="0.25">
      <c r="A3" s="53" t="s">
        <v>270</v>
      </c>
      <c r="B3" s="52"/>
      <c r="C3" s="52"/>
      <c r="D3" s="52"/>
      <c r="E3" s="52"/>
    </row>
    <row r="5" spans="1:5" ht="15" customHeight="1" x14ac:dyDescent="0.25">
      <c r="A5" s="55" t="s">
        <v>1</v>
      </c>
      <c r="B5" s="56"/>
      <c r="C5" s="56"/>
      <c r="D5" s="56"/>
      <c r="E5" s="56"/>
    </row>
    <row r="6" spans="1:5" ht="15" customHeight="1" x14ac:dyDescent="0.25">
      <c r="A6" s="3" t="s">
        <v>2</v>
      </c>
      <c r="B6" s="88"/>
      <c r="D6" s="3" t="s">
        <v>3</v>
      </c>
      <c r="E6" s="88"/>
    </row>
    <row r="7" spans="1:5" ht="15" customHeight="1" x14ac:dyDescent="0.25">
      <c r="A7" s="3" t="s">
        <v>4</v>
      </c>
      <c r="B7" s="88"/>
      <c r="D7" s="3" t="s">
        <v>5</v>
      </c>
      <c r="E7" s="89"/>
    </row>
    <row r="8" spans="1:5" ht="15" customHeight="1" x14ac:dyDescent="0.25">
      <c r="A8" s="3" t="s">
        <v>6</v>
      </c>
      <c r="B8" s="88"/>
      <c r="D8" s="3" t="s">
        <v>7</v>
      </c>
      <c r="E8" s="88"/>
    </row>
    <row r="9" spans="1:5" ht="15" customHeight="1" x14ac:dyDescent="0.25">
      <c r="A9" s="3" t="s">
        <v>8</v>
      </c>
      <c r="B9" s="88"/>
      <c r="D9" s="3" t="s">
        <v>9</v>
      </c>
      <c r="E9" s="88"/>
    </row>
    <row r="10" spans="1:5" ht="15" customHeight="1" x14ac:dyDescent="0.25">
      <c r="A10" s="3" t="s">
        <v>10</v>
      </c>
      <c r="B10" s="88"/>
      <c r="D10" s="3" t="s">
        <v>11</v>
      </c>
      <c r="E10" s="88"/>
    </row>
    <row r="13" spans="1:5" ht="15" customHeight="1" x14ac:dyDescent="0.25">
      <c r="A13" s="55" t="s">
        <v>12</v>
      </c>
      <c r="B13" s="56"/>
      <c r="C13" s="56"/>
      <c r="D13" s="56"/>
      <c r="E13" s="56"/>
    </row>
    <row r="14" spans="1:5" ht="18" customHeight="1" x14ac:dyDescent="0.25">
      <c r="A14" s="90"/>
      <c r="B14" s="91"/>
      <c r="C14" s="91"/>
      <c r="D14" s="91"/>
      <c r="E14" s="91"/>
    </row>
    <row r="15" spans="1:5" ht="18" customHeight="1" x14ac:dyDescent="0.25">
      <c r="A15" s="91"/>
      <c r="B15" s="91"/>
      <c r="C15" s="91"/>
      <c r="D15" s="91"/>
      <c r="E15" s="91"/>
    </row>
    <row r="16" spans="1:5" ht="18" customHeight="1" x14ac:dyDescent="0.25">
      <c r="A16" s="91"/>
      <c r="B16" s="91"/>
      <c r="C16" s="91"/>
      <c r="D16" s="91"/>
      <c r="E16" s="91"/>
    </row>
    <row r="17" spans="1:5" ht="18" customHeight="1" x14ac:dyDescent="0.25">
      <c r="A17" s="91"/>
      <c r="B17" s="91"/>
      <c r="C17" s="91"/>
      <c r="D17" s="91"/>
      <c r="E17" s="91"/>
    </row>
    <row r="18" spans="1:5" ht="18" customHeight="1" x14ac:dyDescent="0.25">
      <c r="A18" s="91"/>
      <c r="B18" s="91"/>
      <c r="C18" s="91"/>
      <c r="D18" s="91"/>
      <c r="E18" s="91"/>
    </row>
    <row r="20" spans="1:5" ht="15" customHeight="1" x14ac:dyDescent="0.25">
      <c r="A20" s="55" t="s">
        <v>13</v>
      </c>
      <c r="B20" s="56"/>
      <c r="C20" s="56"/>
      <c r="D20" s="56"/>
      <c r="E20" s="56"/>
    </row>
    <row r="21" spans="1:5" ht="25.5" customHeight="1" x14ac:dyDescent="0.25">
      <c r="A21" s="26" t="s">
        <v>14</v>
      </c>
      <c r="B21" s="27"/>
      <c r="C21" s="27"/>
      <c r="D21" s="27"/>
      <c r="E21" s="27"/>
    </row>
    <row r="22" spans="1:5" ht="25.5" customHeight="1" x14ac:dyDescent="0.25">
      <c r="A22" s="26" t="s">
        <v>15</v>
      </c>
      <c r="B22" s="27"/>
      <c r="C22" s="27"/>
      <c r="D22" s="27"/>
      <c r="E22" s="27"/>
    </row>
    <row r="23" spans="1:5" ht="25.5" customHeight="1" x14ac:dyDescent="0.25">
      <c r="A23" s="26" t="s">
        <v>16</v>
      </c>
      <c r="B23" s="27"/>
      <c r="C23" s="27"/>
      <c r="D23" s="27"/>
      <c r="E23" s="27"/>
    </row>
    <row r="24" spans="1:5" ht="25.5" customHeight="1" x14ac:dyDescent="0.25">
      <c r="A24" s="26" t="s">
        <v>17</v>
      </c>
      <c r="B24" s="27"/>
      <c r="C24" s="27"/>
      <c r="D24" s="27"/>
      <c r="E24" s="27"/>
    </row>
    <row r="25" spans="1:5" ht="25.5" customHeight="1" x14ac:dyDescent="0.25">
      <c r="A25" s="26" t="s">
        <v>18</v>
      </c>
      <c r="B25" s="27"/>
      <c r="C25" s="27"/>
      <c r="D25" s="27"/>
      <c r="E25" s="27"/>
    </row>
    <row r="27" spans="1:5" ht="15" customHeight="1" x14ac:dyDescent="0.25">
      <c r="A27" s="28" t="s">
        <v>19</v>
      </c>
      <c r="B27" s="27"/>
      <c r="C27" s="27"/>
      <c r="D27" s="27"/>
      <c r="E27" s="27"/>
    </row>
    <row r="28" spans="1:5" ht="15" customHeight="1" x14ac:dyDescent="0.25">
      <c r="A28" s="27"/>
      <c r="B28" s="27"/>
      <c r="C28" s="27"/>
      <c r="D28" s="27"/>
      <c r="E28" s="27"/>
    </row>
  </sheetData>
  <sheetProtection algorithmName="SHA-512" hashValue="g8Oqvz35hsrvVLnY3l+2Z9GYYlSDDuej1iTVq0tBnh9BSofz/SxNysO5pcQur2g8hVgkKMSmlVWrXqoqCaLueg==" saltValue="KMQ6q0yA9sxC7hvLpvLOdQ==" spinCount="100000" sheet="1" objects="1" scenarios="1"/>
  <mergeCells count="9">
    <mergeCell ref="A2:E2"/>
    <mergeCell ref="A24:E24"/>
    <mergeCell ref="A23:E23"/>
    <mergeCell ref="A22:E22"/>
    <mergeCell ref="A21:E21"/>
    <mergeCell ref="A25:E25"/>
    <mergeCell ref="A3:E3"/>
    <mergeCell ref="A27:E28"/>
    <mergeCell ref="A14:E18"/>
  </mergeCells>
  <dataValidations count="4">
    <dataValidation type="list" allowBlank="1" sqref="B8" xr:uid="{00000000-0002-0000-0000-000000000000}">
      <formula1>"Mujer,Hombre,Otro,Prefiero no decir"</formula1>
      <formula2>0</formula2>
    </dataValidation>
    <dataValidation type="list" allowBlank="1" sqref="B9" xr:uid="{00000000-0002-0000-0000-000001000000}">
      <formula1>"Soltera(o),Casada(o),Unión Libre,Separada(o),Divorciada(o),Viuda(o)"</formula1>
      <formula2>0</formula2>
    </dataValidation>
    <dataValidation type="list" allowBlank="1" sqref="B10" xr:uid="{00000000-0002-0000-0000-000002000000}">
      <formula1>"Educación Básica,Bachiller,Tecnólogo/Técnico Superior,Título universitario,Maestría,Doctorado"</formula1>
      <formula2>0</formula2>
    </dataValidation>
    <dataValidation type="date" allowBlank="1" sqref="E7" xr:uid="{00000000-0002-0000-0000-000003000000}">
      <formula1>2000-1-1</formula1>
      <formula2>2100-1-1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9"/>
  <sheetViews>
    <sheetView showGridLines="0" zoomScaleNormal="100" workbookViewId="0">
      <selection activeCell="C40" sqref="C40"/>
    </sheetView>
  </sheetViews>
  <sheetFormatPr baseColWidth="10" defaultColWidth="8.7109375" defaultRowHeight="15" x14ac:dyDescent="0.25"/>
  <cols>
    <col min="1" max="1" width="9" style="1" customWidth="1"/>
    <col min="2" max="2" width="109.7109375" style="1" customWidth="1"/>
    <col min="3" max="3" width="24.140625" style="1" customWidth="1"/>
  </cols>
  <sheetData>
    <row r="1" spans="1:3" ht="25.5" customHeight="1" x14ac:dyDescent="0.25">
      <c r="A1" s="57" t="s">
        <v>20</v>
      </c>
      <c r="B1" s="52"/>
      <c r="C1" s="52"/>
    </row>
    <row r="3" spans="1:3" ht="39.75" customHeight="1" x14ac:dyDescent="0.25">
      <c r="A3" s="26" t="s">
        <v>21</v>
      </c>
      <c r="B3" s="27"/>
      <c r="C3" s="27"/>
    </row>
    <row r="5" spans="1:3" ht="19.5" customHeight="1" x14ac:dyDescent="0.25">
      <c r="A5" s="59" t="s">
        <v>22</v>
      </c>
      <c r="B5" s="60"/>
      <c r="C5" s="60"/>
    </row>
    <row r="7" spans="1:3" ht="15" customHeight="1" x14ac:dyDescent="0.25">
      <c r="A7" s="31" t="s">
        <v>23</v>
      </c>
      <c r="B7" s="27"/>
      <c r="C7" s="27"/>
    </row>
    <row r="8" spans="1:3" ht="18" customHeight="1" x14ac:dyDescent="0.25">
      <c r="A8" s="58" t="s">
        <v>24</v>
      </c>
      <c r="B8" s="58" t="s">
        <v>25</v>
      </c>
      <c r="C8" s="58" t="s">
        <v>26</v>
      </c>
    </row>
    <row r="9" spans="1:3" ht="30" customHeight="1" x14ac:dyDescent="0.25">
      <c r="A9" s="4">
        <v>1</v>
      </c>
      <c r="B9" s="5" t="s">
        <v>27</v>
      </c>
      <c r="C9" s="92">
        <v>5</v>
      </c>
    </row>
    <row r="10" spans="1:3" ht="30" customHeight="1" x14ac:dyDescent="0.25">
      <c r="A10" s="4">
        <v>2</v>
      </c>
      <c r="B10" s="5" t="s">
        <v>28</v>
      </c>
      <c r="C10" s="92">
        <v>4</v>
      </c>
    </row>
    <row r="11" spans="1:3" ht="30" customHeight="1" x14ac:dyDescent="0.25">
      <c r="A11" s="4">
        <v>3</v>
      </c>
      <c r="B11" s="5" t="s">
        <v>29</v>
      </c>
      <c r="C11" s="92">
        <v>5</v>
      </c>
    </row>
    <row r="12" spans="1:3" ht="30" customHeight="1" x14ac:dyDescent="0.25">
      <c r="A12" s="4">
        <v>4</v>
      </c>
      <c r="B12" s="5" t="s">
        <v>30</v>
      </c>
      <c r="C12" s="92">
        <v>5</v>
      </c>
    </row>
    <row r="13" spans="1:3" ht="30" customHeight="1" x14ac:dyDescent="0.25">
      <c r="A13" s="4">
        <v>5</v>
      </c>
      <c r="B13" s="5" t="s">
        <v>31</v>
      </c>
      <c r="C13" s="92">
        <v>5</v>
      </c>
    </row>
    <row r="14" spans="1:3" ht="30" customHeight="1" x14ac:dyDescent="0.25">
      <c r="A14" s="4">
        <v>6</v>
      </c>
      <c r="B14" s="5" t="s">
        <v>32</v>
      </c>
      <c r="C14" s="92">
        <v>5</v>
      </c>
    </row>
    <row r="15" spans="1:3" ht="30" customHeight="1" x14ac:dyDescent="0.25">
      <c r="A15" s="4">
        <v>7</v>
      </c>
      <c r="B15" s="5" t="s">
        <v>33</v>
      </c>
      <c r="C15" s="92">
        <v>5</v>
      </c>
    </row>
    <row r="16" spans="1:3" ht="30" customHeight="1" x14ac:dyDescent="0.25">
      <c r="A16" s="4">
        <v>8</v>
      </c>
      <c r="B16" s="5" t="s">
        <v>34</v>
      </c>
      <c r="C16" s="92">
        <v>5</v>
      </c>
    </row>
    <row r="17" spans="1:3" ht="30" customHeight="1" x14ac:dyDescent="0.25">
      <c r="A17" s="4">
        <v>9</v>
      </c>
      <c r="B17" s="5" t="s">
        <v>35</v>
      </c>
      <c r="C17" s="92">
        <v>5</v>
      </c>
    </row>
    <row r="18" spans="1:3" ht="30" customHeight="1" x14ac:dyDescent="0.25">
      <c r="A18" s="4">
        <v>10</v>
      </c>
      <c r="B18" s="5" t="s">
        <v>36</v>
      </c>
      <c r="C18" s="92">
        <v>6</v>
      </c>
    </row>
    <row r="19" spans="1:3" ht="30" customHeight="1" x14ac:dyDescent="0.25">
      <c r="A19" s="4">
        <v>11</v>
      </c>
      <c r="B19" s="5" t="s">
        <v>37</v>
      </c>
      <c r="C19" s="92">
        <v>6</v>
      </c>
    </row>
    <row r="20" spans="1:3" ht="30" customHeight="1" x14ac:dyDescent="0.25">
      <c r="A20" s="4">
        <v>12</v>
      </c>
      <c r="B20" s="5" t="s">
        <v>38</v>
      </c>
      <c r="C20" s="92">
        <v>6</v>
      </c>
    </row>
    <row r="21" spans="1:3" ht="30" customHeight="1" x14ac:dyDescent="0.25">
      <c r="A21" s="4">
        <v>13</v>
      </c>
      <c r="B21" s="5" t="s">
        <v>39</v>
      </c>
      <c r="C21" s="92">
        <v>6</v>
      </c>
    </row>
    <row r="22" spans="1:3" ht="30" customHeight="1" x14ac:dyDescent="0.25">
      <c r="A22" s="4">
        <v>14</v>
      </c>
      <c r="B22" s="5" t="s">
        <v>40</v>
      </c>
      <c r="C22" s="92">
        <v>6</v>
      </c>
    </row>
    <row r="23" spans="1:3" ht="30" customHeight="1" x14ac:dyDescent="0.25">
      <c r="A23" s="4">
        <v>15</v>
      </c>
      <c r="B23" s="5" t="s">
        <v>41</v>
      </c>
      <c r="C23" s="92">
        <v>6</v>
      </c>
    </row>
    <row r="24" spans="1:3" ht="30" customHeight="1" x14ac:dyDescent="0.25">
      <c r="A24" s="4">
        <v>16</v>
      </c>
      <c r="B24" s="5" t="s">
        <v>42</v>
      </c>
      <c r="C24" s="92">
        <v>6</v>
      </c>
    </row>
    <row r="25" spans="1:3" ht="30" customHeight="1" x14ac:dyDescent="0.25">
      <c r="A25" s="4">
        <v>17</v>
      </c>
      <c r="B25" s="5" t="s">
        <v>43</v>
      </c>
      <c r="C25" s="92">
        <v>6</v>
      </c>
    </row>
    <row r="26" spans="1:3" ht="30" customHeight="1" x14ac:dyDescent="0.25">
      <c r="A26" s="4">
        <v>18</v>
      </c>
      <c r="B26" s="5" t="s">
        <v>44</v>
      </c>
      <c r="C26" s="92">
        <v>6</v>
      </c>
    </row>
    <row r="27" spans="1:3" ht="30" customHeight="1" x14ac:dyDescent="0.25">
      <c r="A27" s="4">
        <v>19</v>
      </c>
      <c r="B27" s="5" t="s">
        <v>45</v>
      </c>
      <c r="C27" s="92">
        <v>6</v>
      </c>
    </row>
    <row r="28" spans="1:3" ht="30" customHeight="1" x14ac:dyDescent="0.25">
      <c r="A28" s="4">
        <v>20</v>
      </c>
      <c r="B28" s="5" t="s">
        <v>46</v>
      </c>
      <c r="C28" s="92">
        <v>6</v>
      </c>
    </row>
    <row r="29" spans="1:3" ht="30" customHeight="1" x14ac:dyDescent="0.25">
      <c r="A29" s="4">
        <v>21</v>
      </c>
      <c r="B29" s="5" t="s">
        <v>47</v>
      </c>
      <c r="C29" s="92">
        <v>6</v>
      </c>
    </row>
    <row r="30" spans="1:3" ht="30" customHeight="1" x14ac:dyDescent="0.25">
      <c r="A30" s="4">
        <v>22</v>
      </c>
      <c r="B30" s="5" t="s">
        <v>48</v>
      </c>
      <c r="C30" s="92">
        <v>4</v>
      </c>
    </row>
    <row r="31" spans="1:3" ht="30" customHeight="1" x14ac:dyDescent="0.25">
      <c r="A31" s="4">
        <v>23</v>
      </c>
      <c r="B31" s="5" t="s">
        <v>49</v>
      </c>
      <c r="C31" s="92">
        <v>6</v>
      </c>
    </row>
    <row r="32" spans="1:3" ht="30" customHeight="1" x14ac:dyDescent="0.25">
      <c r="A32" s="4">
        <v>24</v>
      </c>
      <c r="B32" s="5" t="s">
        <v>50</v>
      </c>
      <c r="C32" s="92">
        <v>6</v>
      </c>
    </row>
    <row r="33" spans="1:3" ht="30" customHeight="1" x14ac:dyDescent="0.25">
      <c r="A33" s="4">
        <v>25</v>
      </c>
      <c r="B33" s="5" t="s">
        <v>51</v>
      </c>
      <c r="C33" s="92">
        <v>6</v>
      </c>
    </row>
    <row r="34" spans="1:3" ht="30" customHeight="1" x14ac:dyDescent="0.25">
      <c r="A34" s="4">
        <v>26</v>
      </c>
      <c r="B34" s="5" t="s">
        <v>52</v>
      </c>
      <c r="C34" s="92">
        <v>6</v>
      </c>
    </row>
    <row r="35" spans="1:3" ht="30" customHeight="1" x14ac:dyDescent="0.25">
      <c r="A35" s="4">
        <v>27</v>
      </c>
      <c r="B35" s="5" t="s">
        <v>53</v>
      </c>
      <c r="C35" s="92">
        <v>6</v>
      </c>
    </row>
    <row r="36" spans="1:3" ht="30" customHeight="1" x14ac:dyDescent="0.25">
      <c r="A36" s="4">
        <v>28</v>
      </c>
      <c r="B36" s="5" t="s">
        <v>54</v>
      </c>
      <c r="C36" s="92">
        <v>6</v>
      </c>
    </row>
    <row r="37" spans="1:3" ht="30" customHeight="1" x14ac:dyDescent="0.25">
      <c r="A37" s="4">
        <v>29</v>
      </c>
      <c r="B37" s="5" t="s">
        <v>55</v>
      </c>
      <c r="C37" s="92">
        <v>6</v>
      </c>
    </row>
    <row r="38" spans="1:3" ht="30" customHeight="1" x14ac:dyDescent="0.25">
      <c r="A38" s="4">
        <v>30</v>
      </c>
      <c r="B38" s="5" t="s">
        <v>56</v>
      </c>
      <c r="C38" s="92">
        <v>6</v>
      </c>
    </row>
    <row r="39" spans="1:3" ht="30" customHeight="1" x14ac:dyDescent="0.25">
      <c r="A39" s="4">
        <v>31</v>
      </c>
      <c r="B39" s="5" t="s">
        <v>57</v>
      </c>
      <c r="C39" s="92">
        <v>4</v>
      </c>
    </row>
    <row r="40" spans="1:3" ht="30" customHeight="1" x14ac:dyDescent="0.25">
      <c r="A40" s="4">
        <v>32</v>
      </c>
      <c r="B40" s="5" t="s">
        <v>58</v>
      </c>
      <c r="C40" s="92">
        <v>6</v>
      </c>
    </row>
    <row r="41" spans="1:3" ht="30" customHeight="1" x14ac:dyDescent="0.25">
      <c r="A41" s="4">
        <v>33</v>
      </c>
      <c r="B41" s="5" t="s">
        <v>59</v>
      </c>
      <c r="C41" s="92">
        <v>4</v>
      </c>
    </row>
    <row r="42" spans="1:3" ht="30" customHeight="1" x14ac:dyDescent="0.25">
      <c r="A42" s="4">
        <v>34</v>
      </c>
      <c r="B42" s="5" t="s">
        <v>60</v>
      </c>
      <c r="C42" s="92">
        <v>5</v>
      </c>
    </row>
    <row r="43" spans="1:3" ht="30" customHeight="1" x14ac:dyDescent="0.25">
      <c r="A43" s="4">
        <v>35</v>
      </c>
      <c r="B43" s="5" t="s">
        <v>61</v>
      </c>
      <c r="C43" s="92">
        <v>1</v>
      </c>
    </row>
    <row r="44" spans="1:3" ht="30" customHeight="1" x14ac:dyDescent="0.25">
      <c r="A44" s="4">
        <v>36</v>
      </c>
      <c r="B44" s="5" t="s">
        <v>62</v>
      </c>
      <c r="C44" s="92">
        <v>2</v>
      </c>
    </row>
    <row r="45" spans="1:3" ht="30" customHeight="1" x14ac:dyDescent="0.25">
      <c r="A45" s="4">
        <v>37</v>
      </c>
      <c r="B45" s="5" t="s">
        <v>63</v>
      </c>
      <c r="C45" s="92">
        <v>1</v>
      </c>
    </row>
    <row r="46" spans="1:3" ht="30" customHeight="1" x14ac:dyDescent="0.25">
      <c r="A46" s="4">
        <v>38</v>
      </c>
      <c r="B46" s="5" t="s">
        <v>64</v>
      </c>
      <c r="C46" s="92">
        <v>4</v>
      </c>
    </row>
    <row r="47" spans="1:3" ht="30" customHeight="1" x14ac:dyDescent="0.25">
      <c r="A47" s="4">
        <v>39</v>
      </c>
      <c r="B47" s="5" t="s">
        <v>65</v>
      </c>
      <c r="C47" s="92">
        <v>5</v>
      </c>
    </row>
    <row r="48" spans="1:3" ht="30" customHeight="1" x14ac:dyDescent="0.25">
      <c r="A48" s="4">
        <v>40</v>
      </c>
      <c r="B48" s="5" t="s">
        <v>66</v>
      </c>
      <c r="C48" s="92">
        <v>5</v>
      </c>
    </row>
    <row r="49" spans="1:3" ht="30" customHeight="1" x14ac:dyDescent="0.25">
      <c r="A49" s="4">
        <v>41</v>
      </c>
      <c r="B49" s="5" t="s">
        <v>67</v>
      </c>
      <c r="C49" s="92">
        <v>1</v>
      </c>
    </row>
    <row r="50" spans="1:3" ht="30" customHeight="1" x14ac:dyDescent="0.25">
      <c r="A50" s="4">
        <v>42</v>
      </c>
      <c r="B50" s="5" t="s">
        <v>68</v>
      </c>
      <c r="C50" s="92">
        <v>2</v>
      </c>
    </row>
    <row r="51" spans="1:3" ht="30" customHeight="1" x14ac:dyDescent="0.25">
      <c r="A51" s="4">
        <v>43</v>
      </c>
      <c r="B51" s="5" t="s">
        <v>69</v>
      </c>
      <c r="C51" s="92">
        <v>1</v>
      </c>
    </row>
    <row r="52" spans="1:3" ht="30" customHeight="1" x14ac:dyDescent="0.25">
      <c r="A52" s="4">
        <v>44</v>
      </c>
      <c r="B52" s="5" t="s">
        <v>70</v>
      </c>
      <c r="C52" s="92">
        <v>2</v>
      </c>
    </row>
    <row r="53" spans="1:3" ht="30" customHeight="1" x14ac:dyDescent="0.25">
      <c r="A53" s="4">
        <v>45</v>
      </c>
      <c r="B53" s="5" t="s">
        <v>71</v>
      </c>
      <c r="C53" s="92">
        <v>1</v>
      </c>
    </row>
    <row r="54" spans="1:3" ht="30" customHeight="1" x14ac:dyDescent="0.25">
      <c r="A54" s="4">
        <v>46</v>
      </c>
      <c r="B54" s="5" t="s">
        <v>72</v>
      </c>
      <c r="C54" s="92">
        <v>2</v>
      </c>
    </row>
    <row r="55" spans="1:3" ht="30" customHeight="1" x14ac:dyDescent="0.25">
      <c r="A55" s="4">
        <v>47</v>
      </c>
      <c r="B55" s="5" t="s">
        <v>73</v>
      </c>
      <c r="C55" s="92">
        <v>1</v>
      </c>
    </row>
    <row r="56" spans="1:3" ht="30" customHeight="1" x14ac:dyDescent="0.25">
      <c r="A56" s="4">
        <v>48</v>
      </c>
      <c r="B56" s="5" t="s">
        <v>74</v>
      </c>
      <c r="C56" s="92">
        <v>2</v>
      </c>
    </row>
    <row r="57" spans="1:3" ht="30" customHeight="1" x14ac:dyDescent="0.25">
      <c r="A57" s="4">
        <v>49</v>
      </c>
      <c r="B57" s="5" t="s">
        <v>75</v>
      </c>
      <c r="C57" s="92">
        <v>2</v>
      </c>
    </row>
    <row r="58" spans="1:3" ht="30" customHeight="1" x14ac:dyDescent="0.25">
      <c r="A58" s="4">
        <v>50</v>
      </c>
      <c r="B58" s="5" t="s">
        <v>76</v>
      </c>
      <c r="C58" s="92">
        <v>2</v>
      </c>
    </row>
    <row r="59" spans="1:3" ht="30" customHeight="1" x14ac:dyDescent="0.25">
      <c r="A59" s="4">
        <v>51</v>
      </c>
      <c r="B59" s="5" t="s">
        <v>77</v>
      </c>
      <c r="C59" s="92">
        <v>5</v>
      </c>
    </row>
    <row r="60" spans="1:3" ht="30" customHeight="1" x14ac:dyDescent="0.25">
      <c r="A60" s="4">
        <v>52</v>
      </c>
      <c r="B60" s="5" t="s">
        <v>78</v>
      </c>
      <c r="C60" s="92">
        <v>2</v>
      </c>
    </row>
    <row r="61" spans="1:3" ht="30" customHeight="1" x14ac:dyDescent="0.25">
      <c r="A61" s="4">
        <v>53</v>
      </c>
      <c r="B61" s="5" t="s">
        <v>79</v>
      </c>
      <c r="C61" s="92">
        <v>2</v>
      </c>
    </row>
    <row r="62" spans="1:3" ht="30" customHeight="1" x14ac:dyDescent="0.25">
      <c r="A62" s="4">
        <v>54</v>
      </c>
      <c r="B62" s="5" t="s">
        <v>80</v>
      </c>
      <c r="C62" s="92">
        <v>5</v>
      </c>
    </row>
    <row r="63" spans="1:3" ht="30" customHeight="1" x14ac:dyDescent="0.25">
      <c r="A63" s="4">
        <v>55</v>
      </c>
      <c r="B63" s="5" t="s">
        <v>81</v>
      </c>
      <c r="C63" s="92">
        <v>5</v>
      </c>
    </row>
    <row r="64" spans="1:3" ht="30" customHeight="1" x14ac:dyDescent="0.25">
      <c r="A64" s="4">
        <v>56</v>
      </c>
      <c r="B64" s="5" t="s">
        <v>82</v>
      </c>
      <c r="C64" s="92">
        <v>5</v>
      </c>
    </row>
    <row r="65" spans="1:3" ht="30" customHeight="1" x14ac:dyDescent="0.25">
      <c r="A65" s="4">
        <v>57</v>
      </c>
      <c r="B65" s="5" t="s">
        <v>83</v>
      </c>
      <c r="C65" s="92">
        <v>5</v>
      </c>
    </row>
    <row r="66" spans="1:3" ht="30" customHeight="1" x14ac:dyDescent="0.25">
      <c r="A66" s="4">
        <v>58</v>
      </c>
      <c r="B66" s="5" t="s">
        <v>84</v>
      </c>
      <c r="C66" s="92">
        <v>5</v>
      </c>
    </row>
    <row r="67" spans="1:3" ht="30" customHeight="1" x14ac:dyDescent="0.25">
      <c r="A67" s="4">
        <v>59</v>
      </c>
      <c r="B67" s="5" t="s">
        <v>85</v>
      </c>
      <c r="C67" s="92">
        <v>5</v>
      </c>
    </row>
    <row r="68" spans="1:3" ht="30" customHeight="1" x14ac:dyDescent="0.25">
      <c r="A68" s="4">
        <v>60</v>
      </c>
      <c r="B68" s="5" t="s">
        <v>86</v>
      </c>
      <c r="C68" s="92">
        <v>5</v>
      </c>
    </row>
    <row r="69" spans="1:3" x14ac:dyDescent="0.25">
      <c r="A69" s="54"/>
      <c r="B69" s="54"/>
      <c r="C69" s="97"/>
    </row>
  </sheetData>
  <sheetProtection algorithmName="SHA-512" hashValue="9FT2FjfujStbPVpcles9jyzBkARU4fuznykckV1piyEule1yxCYpJmpX6/C08kwWxpvBCNcO5SXIdPThP2HhMw==" saltValue="8MJeVIvTMytRVWOBgiY1LA==" spinCount="100000" sheet="1" objects="1" scenarios="1"/>
  <mergeCells count="4">
    <mergeCell ref="A1:C1"/>
    <mergeCell ref="A7:C7"/>
    <mergeCell ref="A3:C3"/>
    <mergeCell ref="A5:C5"/>
  </mergeCells>
  <dataValidations count="1">
    <dataValidation type="whole" allowBlank="1" showErrorMessage="1" errorTitle="Valor fuera de rango" error="Ingresa un valor entre 1 y 6." sqref="C9:C68" xr:uid="{00000000-0002-0000-0100-000000000000}">
      <formula1>1</formula1>
      <formula2>6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showGridLines="0" topLeftCell="A18" zoomScaleNormal="100" workbookViewId="0">
      <selection sqref="A1:G1"/>
    </sheetView>
  </sheetViews>
  <sheetFormatPr baseColWidth="10" defaultColWidth="8.7109375" defaultRowHeight="15" x14ac:dyDescent="0.25"/>
  <cols>
    <col min="1" max="1" width="26" style="1" customWidth="1"/>
    <col min="2" max="3" width="14" style="1" customWidth="1"/>
    <col min="4" max="4" width="4" style="1" customWidth="1"/>
    <col min="5" max="5" width="26" style="1" customWidth="1"/>
    <col min="6" max="7" width="14" style="1" customWidth="1"/>
  </cols>
  <sheetData>
    <row r="1" spans="1:7" ht="25.5" customHeight="1" x14ac:dyDescent="0.25">
      <c r="A1" s="30" t="s">
        <v>87</v>
      </c>
      <c r="B1" s="27"/>
      <c r="C1" s="27"/>
      <c r="D1" s="27"/>
      <c r="E1" s="27"/>
      <c r="F1" s="27"/>
      <c r="G1" s="27"/>
    </row>
    <row r="2" spans="1:7" ht="15" customHeight="1" x14ac:dyDescent="0.25">
      <c r="A2" s="3" t="s">
        <v>88</v>
      </c>
      <c r="B2" s="27">
        <f>Carátula!B6</f>
        <v>0</v>
      </c>
      <c r="C2" s="27"/>
      <c r="D2" s="3" t="s">
        <v>89</v>
      </c>
      <c r="E2" s="6" t="str">
        <f>IF(Carátula!E7="","",Carátula!E7)</f>
        <v/>
      </c>
    </row>
    <row r="4" spans="1:7" ht="15" customHeight="1" x14ac:dyDescent="0.25">
      <c r="A4" s="2" t="s">
        <v>90</v>
      </c>
    </row>
    <row r="5" spans="1:7" ht="15" customHeight="1" x14ac:dyDescent="0.25">
      <c r="A5" s="7" t="s">
        <v>91</v>
      </c>
      <c r="B5" s="7" t="s">
        <v>92</v>
      </c>
      <c r="C5" s="7" t="s">
        <v>93</v>
      </c>
      <c r="E5" s="7" t="s">
        <v>91</v>
      </c>
      <c r="F5" s="7" t="s">
        <v>92</v>
      </c>
      <c r="G5" s="7" t="s">
        <v>93</v>
      </c>
    </row>
    <row r="6" spans="1:7" ht="15" customHeight="1" x14ac:dyDescent="0.25">
      <c r="A6" s="8" t="s">
        <v>94</v>
      </c>
      <c r="B6" s="9">
        <f>IFERROR(AVERAGE(Test!C9,Test!C10,Test!C11,Test!C12,Test!C13),"")</f>
        <v>4.8</v>
      </c>
      <c r="C6" s="10">
        <f>IFERROR(50+10*((B6)-Normas!$B$5)/Normas!$C$5,"")</f>
        <v>64.804712867612949</v>
      </c>
      <c r="E6" s="8" t="s">
        <v>95</v>
      </c>
      <c r="F6" s="9">
        <f>IFERROR(AVERAGE(Test!C39,Test!C40,Test!C41,Test!C42,Test!C43),"")</f>
        <v>4</v>
      </c>
      <c r="G6" s="10">
        <f>IFERROR(50+10*((F6)-Normas!$B$6)/Normas!$C$6,"")</f>
        <v>49.104006163328201</v>
      </c>
    </row>
    <row r="7" spans="1:7" ht="15" customHeight="1" x14ac:dyDescent="0.25">
      <c r="A7" s="8" t="s">
        <v>96</v>
      </c>
      <c r="B7" s="9">
        <f>IFERROR(AVERAGE(Test!C14,Test!C15,Test!C16,Test!C17,Test!C18),"")</f>
        <v>5.2</v>
      </c>
      <c r="C7" s="10">
        <f>IFERROR(50+10*((B7)-Normas!$B$7)/Normas!$C$7,"")</f>
        <v>57.017528858486536</v>
      </c>
      <c r="E7" s="8" t="s">
        <v>97</v>
      </c>
      <c r="F7" s="9">
        <f>IFERROR(AVERAGE(Test!C44,Test!C45,Test!C46,Test!C47,Test!C48),"")</f>
        <v>3.4</v>
      </c>
      <c r="G7" s="10">
        <f>IFERROR(50+10*((F7)-Normas!$B$8)/Normas!$C$8,"")</f>
        <v>59.777466269493601</v>
      </c>
    </row>
    <row r="8" spans="1:7" ht="15" customHeight="1" x14ac:dyDescent="0.25">
      <c r="A8" s="8" t="s">
        <v>98</v>
      </c>
      <c r="B8" s="9">
        <f>IFERROR(AVERAGE(Test!C19,Test!C20,Test!C21,Test!C22,Test!C23),"")</f>
        <v>6</v>
      </c>
      <c r="C8" s="10">
        <f>IFERROR(50+10*((B8)-Normas!$B$9)/Normas!$C$9,"")</f>
        <v>64.412180713869702</v>
      </c>
      <c r="E8" s="8" t="s">
        <v>99</v>
      </c>
      <c r="F8" s="9">
        <f>IFERROR(AVERAGE(Test!C49,Test!C50,Test!C51,Test!C52,Test!C53),"")</f>
        <v>1.4</v>
      </c>
      <c r="G8" s="10">
        <f>IFERROR(50+10*((F8)-Normas!$B$10)/Normas!$C$10,"")</f>
        <v>38.522248243559716</v>
      </c>
    </row>
    <row r="9" spans="1:7" ht="15" customHeight="1" x14ac:dyDescent="0.25">
      <c r="A9" s="8" t="s">
        <v>100</v>
      </c>
      <c r="B9" s="9">
        <f>IFERROR(AVERAGE(Test!C24,Test!C25,Test!C26,Test!C27,Test!C28),"")</f>
        <v>6</v>
      </c>
      <c r="C9" s="10">
        <f>IFERROR(50+10*((B9)-Normas!$B$11)/Normas!$C$11,"")</f>
        <v>68.81840151907474</v>
      </c>
      <c r="E9" s="8" t="s">
        <v>101</v>
      </c>
      <c r="F9" s="9">
        <f>IFERROR(AVERAGE(Test!C54,Test!C55,Test!C56,Test!C57,Test!C58),"")</f>
        <v>1.8</v>
      </c>
      <c r="G9" s="10">
        <f>IFERROR(50+10*((F9)-Normas!$B$12)/Normas!$C$12,"")</f>
        <v>44.298509893331165</v>
      </c>
    </row>
    <row r="10" spans="1:7" ht="15" customHeight="1" x14ac:dyDescent="0.25">
      <c r="A10" s="8" t="s">
        <v>102</v>
      </c>
      <c r="B10" s="9">
        <f>IFERROR(AVERAGE(Test!C29,Test!C30,Test!C31,Test!C32,Test!C33),"")</f>
        <v>5.6</v>
      </c>
      <c r="C10" s="10">
        <f>IFERROR(50+10*((B10)-Normas!$B$13)/Normas!$C$13,"")</f>
        <v>58.853437094682221</v>
      </c>
      <c r="E10" s="8" t="s">
        <v>103</v>
      </c>
      <c r="F10" s="9">
        <f>IFERROR(AVERAGE(Test!C59,Test!C60,Test!C61,Test!C62,Test!C63),"")</f>
        <v>3.8</v>
      </c>
      <c r="G10" s="10">
        <f>IFERROR(50+10*((F10)-Normas!$B$14)/Normas!$C$14,"")</f>
        <v>63.20965842167255</v>
      </c>
    </row>
    <row r="11" spans="1:7" ht="15" customHeight="1" x14ac:dyDescent="0.25">
      <c r="A11" s="8" t="s">
        <v>104</v>
      </c>
      <c r="B11" s="9">
        <f>IFERROR(AVERAGE(Test!C34,Test!C35,Test!C36,Test!C37,Test!C38),"")</f>
        <v>6</v>
      </c>
      <c r="C11" s="10">
        <f>IFERROR(50+10*((B11)-Normas!$B$15)/Normas!$C$15,"")</f>
        <v>61.471126643368279</v>
      </c>
      <c r="E11" s="8" t="s">
        <v>105</v>
      </c>
      <c r="F11" s="9">
        <f>IFERROR(AVERAGE(Test!C64,Test!C65,Test!C66,Test!C67,Test!C68),"")</f>
        <v>5</v>
      </c>
      <c r="G11" s="10">
        <f>IFERROR(50+10*((F11)-Normas!$B$16)/Normas!$C$16,"")</f>
        <v>74.245674740484432</v>
      </c>
    </row>
    <row r="13" spans="1:7" ht="15" customHeight="1" x14ac:dyDescent="0.25">
      <c r="A13" s="2" t="s">
        <v>106</v>
      </c>
    </row>
    <row r="14" spans="1:7" ht="15" customHeight="1" x14ac:dyDescent="0.25">
      <c r="A14" s="7" t="s">
        <v>107</v>
      </c>
      <c r="B14" s="7" t="s">
        <v>92</v>
      </c>
      <c r="C14" s="7" t="s">
        <v>108</v>
      </c>
    </row>
    <row r="15" spans="1:7" ht="15" customHeight="1" x14ac:dyDescent="0.25">
      <c r="A15" s="8" t="s">
        <v>109</v>
      </c>
      <c r="B15" s="9">
        <f>IFERROR(AVERAGE(Test!C9,Test!C10,Test!C11,Test!C12,Test!C13,Test!C14,Test!C15,Test!C16,Test!C17,Test!C18,Test!C19,Test!C20,Test!C21,Test!C22,Test!C23,Test!C24,Test!C25,Test!C26,Test!C27,Test!C28,Test!C29,Test!C30,Test!C31,Test!C32,Test!C33,Test!C34,Test!C35,Test!C36,Test!C37,Test!C38),"")</f>
        <v>5.6</v>
      </c>
      <c r="C15" s="10">
        <f>IFERROR(50+10*((B15)-Normas!$B$17)/Normas!$C$17,"")</f>
        <v>65.978917316350049</v>
      </c>
    </row>
    <row r="16" spans="1:7" ht="15" customHeight="1" x14ac:dyDescent="0.25">
      <c r="A16" s="8" t="s">
        <v>110</v>
      </c>
      <c r="B16" s="9">
        <f>IFERROR(AVERAGE(Test!C39,Test!C40,Test!C41,Test!C42,Test!C43,Test!C44,Test!C45,Test!C46,Test!C47,Test!C48,Test!C49,Test!C50,Test!C51,Test!C52,Test!C53,Test!C54,Test!C55,Test!C56,Test!C57,Test!C58,Test!C59,Test!C60,Test!C61,Test!C62,Test!C63,Test!C64,Test!C65,Test!C66,Test!C67,Test!C68),"")</f>
        <v>3.2333333333333334</v>
      </c>
      <c r="C16" s="10">
        <f>IFERROR(50+10*((B16)-Normas!$B$18)/Normas!$C$18,"")</f>
        <v>55.849132420091323</v>
      </c>
    </row>
    <row r="17" spans="1:5" ht="15" customHeight="1" x14ac:dyDescent="0.25">
      <c r="A17" s="3" t="s">
        <v>111</v>
      </c>
      <c r="C17" s="10">
        <f>IFERROR(C15-C16+50,"")</f>
        <v>60.129784896258727</v>
      </c>
    </row>
    <row r="19" spans="1:5" ht="15" customHeight="1" x14ac:dyDescent="0.25">
      <c r="A19" s="2" t="s">
        <v>112</v>
      </c>
    </row>
    <row r="20" spans="1:5" ht="68.650000000000006" customHeight="1" x14ac:dyDescent="0.25">
      <c r="A20" s="11" t="s">
        <v>113</v>
      </c>
      <c r="B20" s="11" t="s">
        <v>114</v>
      </c>
      <c r="C20" s="11" t="s">
        <v>115</v>
      </c>
      <c r="D20" s="11" t="s">
        <v>116</v>
      </c>
      <c r="E20" s="11" t="s">
        <v>117</v>
      </c>
    </row>
    <row r="21" spans="1:5" ht="15" customHeight="1" x14ac:dyDescent="0.25">
      <c r="A21" s="8" t="s">
        <v>118</v>
      </c>
      <c r="B21" s="10">
        <f t="shared" ref="B21:B26" si="0">C6</f>
        <v>64.804712867612949</v>
      </c>
      <c r="C21" s="10">
        <f t="shared" ref="C21:C26" si="1">G6</f>
        <v>49.104006163328201</v>
      </c>
      <c r="D21" s="10">
        <f t="shared" ref="D21:D26" si="2">IFERROR(B21-C21+50,)</f>
        <v>65.700706704284755</v>
      </c>
      <c r="E21" s="10">
        <f t="shared" ref="E21:E26" si="3">IFERROR(C21-B21,)</f>
        <v>-15.700706704284748</v>
      </c>
    </row>
    <row r="22" spans="1:5" ht="15" customHeight="1" x14ac:dyDescent="0.25">
      <c r="A22" s="8" t="s">
        <v>119</v>
      </c>
      <c r="B22" s="10">
        <f t="shared" si="0"/>
        <v>57.017528858486536</v>
      </c>
      <c r="C22" s="10">
        <f t="shared" si="1"/>
        <v>59.777466269493601</v>
      </c>
      <c r="D22" s="10">
        <f t="shared" si="2"/>
        <v>47.240062588992934</v>
      </c>
      <c r="E22" s="10">
        <f t="shared" si="3"/>
        <v>2.7599374110070656</v>
      </c>
    </row>
    <row r="23" spans="1:5" ht="15" customHeight="1" x14ac:dyDescent="0.25">
      <c r="A23" s="8" t="s">
        <v>120</v>
      </c>
      <c r="B23" s="10">
        <f t="shared" si="0"/>
        <v>64.412180713869702</v>
      </c>
      <c r="C23" s="10">
        <f t="shared" si="1"/>
        <v>38.522248243559716</v>
      </c>
      <c r="D23" s="10">
        <f t="shared" si="2"/>
        <v>75.889932470309986</v>
      </c>
      <c r="E23" s="10">
        <f t="shared" si="3"/>
        <v>-25.889932470309986</v>
      </c>
    </row>
    <row r="24" spans="1:5" ht="15" customHeight="1" x14ac:dyDescent="0.25">
      <c r="A24" s="8" t="s">
        <v>121</v>
      </c>
      <c r="B24" s="10">
        <f t="shared" si="0"/>
        <v>68.81840151907474</v>
      </c>
      <c r="C24" s="10">
        <f t="shared" si="1"/>
        <v>44.298509893331165</v>
      </c>
      <c r="D24" s="10">
        <f t="shared" si="2"/>
        <v>74.519891625743583</v>
      </c>
      <c r="E24" s="10">
        <f t="shared" si="3"/>
        <v>-24.519891625743576</v>
      </c>
    </row>
    <row r="25" spans="1:5" ht="15" customHeight="1" x14ac:dyDescent="0.25">
      <c r="A25" s="8" t="s">
        <v>122</v>
      </c>
      <c r="B25" s="10">
        <f t="shared" si="0"/>
        <v>58.853437094682221</v>
      </c>
      <c r="C25" s="10">
        <f t="shared" si="1"/>
        <v>63.20965842167255</v>
      </c>
      <c r="D25" s="10">
        <f t="shared" si="2"/>
        <v>45.64377867300967</v>
      </c>
      <c r="E25" s="10">
        <f t="shared" si="3"/>
        <v>4.3562213269903296</v>
      </c>
    </row>
    <row r="26" spans="1:5" ht="15" customHeight="1" x14ac:dyDescent="0.25">
      <c r="A26" s="8" t="s">
        <v>123</v>
      </c>
      <c r="B26" s="10">
        <f t="shared" si="0"/>
        <v>61.471126643368279</v>
      </c>
      <c r="C26" s="10">
        <f t="shared" si="1"/>
        <v>74.245674740484432</v>
      </c>
      <c r="D26" s="10">
        <f t="shared" si="2"/>
        <v>37.225451902883847</v>
      </c>
      <c r="E26" s="10">
        <f t="shared" si="3"/>
        <v>12.774548097116153</v>
      </c>
    </row>
  </sheetData>
  <mergeCells count="2">
    <mergeCell ref="B2:C2"/>
    <mergeCell ref="A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9"/>
  <sheetViews>
    <sheetView showGridLines="0" topLeftCell="A19" zoomScaleNormal="100" workbookViewId="0">
      <selection activeCell="H15" sqref="H15"/>
    </sheetView>
  </sheetViews>
  <sheetFormatPr baseColWidth="10" defaultColWidth="8.7109375" defaultRowHeight="15" x14ac:dyDescent="0.25"/>
  <cols>
    <col min="1" max="1" width="22" style="1" customWidth="1"/>
    <col min="2" max="2" width="12" style="1" customWidth="1"/>
    <col min="3" max="3" width="15.5703125" style="1" customWidth="1"/>
    <col min="4" max="7" width="12" style="1" customWidth="1"/>
    <col min="8" max="8" width="18" style="1" customWidth="1"/>
    <col min="9" max="9" width="12" style="1" customWidth="1"/>
    <col min="11" max="12" width="13" style="1" hidden="1" customWidth="1"/>
    <col min="14" max="14" width="12.140625" customWidth="1"/>
    <col min="15" max="15" width="14.7109375" customWidth="1"/>
    <col min="16" max="16" width="13.7109375" customWidth="1"/>
    <col min="18" max="18" width="13" style="1" hidden="1" customWidth="1"/>
  </cols>
  <sheetData>
    <row r="1" spans="1:16" ht="25.5" customHeight="1" x14ac:dyDescent="0.25">
      <c r="A1" s="57" t="s">
        <v>124</v>
      </c>
      <c r="B1" s="52"/>
      <c r="C1" s="52"/>
      <c r="D1" s="52"/>
      <c r="E1" s="52"/>
      <c r="F1" s="52"/>
      <c r="G1" s="52"/>
      <c r="H1" s="52"/>
      <c r="I1" s="52"/>
      <c r="J1" s="54"/>
      <c r="K1" s="54"/>
      <c r="L1" s="54"/>
      <c r="M1" s="54"/>
      <c r="N1" s="54"/>
      <c r="O1" s="54"/>
      <c r="P1" s="54"/>
    </row>
    <row r="2" spans="1:16" ht="15" customHeight="1" x14ac:dyDescent="0.25">
      <c r="A2" s="3" t="s">
        <v>88</v>
      </c>
      <c r="B2" s="27">
        <f>Carátula!B6</f>
        <v>0</v>
      </c>
      <c r="C2" s="27"/>
      <c r="D2" s="27"/>
      <c r="E2" s="27"/>
      <c r="F2" s="27"/>
      <c r="G2" s="27"/>
      <c r="H2" s="27"/>
      <c r="I2" s="27"/>
    </row>
    <row r="4" spans="1:16" ht="30" customHeight="1" x14ac:dyDescent="0.25">
      <c r="A4" s="61" t="s">
        <v>113</v>
      </c>
      <c r="B4" s="61" t="s">
        <v>116</v>
      </c>
      <c r="C4" s="61" t="s">
        <v>117</v>
      </c>
      <c r="D4" s="61" t="s">
        <v>125</v>
      </c>
      <c r="E4" s="61" t="s">
        <v>126</v>
      </c>
      <c r="F4" s="61" t="s">
        <v>114</v>
      </c>
      <c r="G4" s="61" t="s">
        <v>115</v>
      </c>
      <c r="H4" s="61" t="s">
        <v>127</v>
      </c>
      <c r="I4" s="61" t="s">
        <v>128</v>
      </c>
      <c r="K4" s="1" t="s">
        <v>129</v>
      </c>
      <c r="L4" s="1" t="s">
        <v>130</v>
      </c>
      <c r="N4" s="61" t="s">
        <v>131</v>
      </c>
      <c r="O4" s="61" t="s">
        <v>116</v>
      </c>
      <c r="P4" s="61" t="s">
        <v>132</v>
      </c>
    </row>
    <row r="5" spans="1:16" ht="15" customHeight="1" x14ac:dyDescent="0.25">
      <c r="A5" s="8" t="s">
        <v>119</v>
      </c>
      <c r="B5" s="10">
        <f>Puntuaciones!D22</f>
        <v>47.240062588992934</v>
      </c>
      <c r="C5" s="10">
        <f>Puntuaciones!E22</f>
        <v>2.7599374110070656</v>
      </c>
      <c r="D5" s="1">
        <v>50</v>
      </c>
      <c r="E5" s="12" t="str">
        <f t="shared" ref="E5:E10" si="0">IF(F5="","",IF(F5&lt;45,"Prioritario",IF(F5&lt;=54,"Moderado","Fortaleza")))</f>
        <v>Fortaleza</v>
      </c>
      <c r="F5" s="10">
        <f>Puntuaciones!B22</f>
        <v>57.017528858486536</v>
      </c>
      <c r="G5" s="10">
        <f>Puntuaciones!C22</f>
        <v>59.777466269493601</v>
      </c>
      <c r="H5" s="10">
        <f t="shared" ref="H5:I10" si="1">IFERROR(MIN(10,MAX(0,(F5-20)/6)),"")</f>
        <v>6.1695881430810893</v>
      </c>
      <c r="I5" s="10">
        <f t="shared" si="1"/>
        <v>6.6295777115822672</v>
      </c>
      <c r="K5" s="1">
        <v>50</v>
      </c>
      <c r="L5" s="1">
        <v>20</v>
      </c>
      <c r="N5" s="8" t="s">
        <v>133</v>
      </c>
      <c r="O5" s="10">
        <f>AVERAGE(B5,B8)</f>
        <v>61.564997529651464</v>
      </c>
      <c r="P5" s="10">
        <f>IFERROR(MIN(10,MAX(0,(O5-20)/6)),"")</f>
        <v>6.9274995882752437</v>
      </c>
    </row>
    <row r="6" spans="1:16" ht="15" customHeight="1" x14ac:dyDescent="0.25">
      <c r="A6" s="8" t="s">
        <v>122</v>
      </c>
      <c r="B6" s="10">
        <f>Puntuaciones!D25</f>
        <v>45.64377867300967</v>
      </c>
      <c r="C6" s="10">
        <f>Puntuaciones!E25</f>
        <v>4.3562213269903296</v>
      </c>
      <c r="D6" s="1">
        <v>50</v>
      </c>
      <c r="E6" s="12" t="str">
        <f t="shared" si="0"/>
        <v>Fortaleza</v>
      </c>
      <c r="F6" s="10">
        <f>Puntuaciones!B25</f>
        <v>58.853437094682221</v>
      </c>
      <c r="G6" s="10">
        <f>Puntuaciones!C25</f>
        <v>63.20965842167255</v>
      </c>
      <c r="H6" s="10">
        <f t="shared" si="1"/>
        <v>6.4755728491137035</v>
      </c>
      <c r="I6" s="10">
        <f t="shared" si="1"/>
        <v>7.2016097369454251</v>
      </c>
      <c r="K6" s="1">
        <v>50</v>
      </c>
      <c r="L6" s="1">
        <v>80</v>
      </c>
      <c r="N6" s="8" t="s">
        <v>134</v>
      </c>
      <c r="O6" s="10">
        <f>AVERAGE(B10,B9)</f>
        <v>70.110299165014169</v>
      </c>
      <c r="P6" s="10">
        <f>IFERROR(MIN(10,MAX(0,(O6-20)/6)),"")</f>
        <v>8.3517165275023615</v>
      </c>
    </row>
    <row r="7" spans="1:16" ht="15" customHeight="1" x14ac:dyDescent="0.25">
      <c r="A7" s="8" t="s">
        <v>123</v>
      </c>
      <c r="B7" s="10">
        <f>Puntuaciones!D26</f>
        <v>37.225451902883847</v>
      </c>
      <c r="C7" s="10">
        <f>Puntuaciones!E26</f>
        <v>12.774548097116153</v>
      </c>
      <c r="D7" s="1">
        <v>50</v>
      </c>
      <c r="E7" s="12" t="str">
        <f t="shared" si="0"/>
        <v>Fortaleza</v>
      </c>
      <c r="F7" s="10">
        <f>Puntuaciones!B26</f>
        <v>61.471126643368279</v>
      </c>
      <c r="G7" s="10">
        <f>Puntuaciones!C26</f>
        <v>74.245674740484432</v>
      </c>
      <c r="H7" s="10">
        <f t="shared" si="1"/>
        <v>6.9118544405613802</v>
      </c>
      <c r="I7" s="10">
        <f t="shared" si="1"/>
        <v>9.0409457900807393</v>
      </c>
      <c r="K7" s="1" t="s">
        <v>135</v>
      </c>
      <c r="L7" s="1" t="s">
        <v>136</v>
      </c>
      <c r="N7" s="8" t="s">
        <v>137</v>
      </c>
      <c r="O7" s="10">
        <f>AVERAGE(B6,B7)</f>
        <v>41.434615287946755</v>
      </c>
      <c r="P7" s="10">
        <f>IFERROR(MIN(10,MAX(0,(O7-20)/6)),"")</f>
        <v>3.5724358813244592</v>
      </c>
    </row>
    <row r="8" spans="1:16" ht="15" customHeight="1" x14ac:dyDescent="0.25">
      <c r="A8" s="8" t="s">
        <v>120</v>
      </c>
      <c r="B8" s="10">
        <f>Puntuaciones!D23</f>
        <v>75.889932470309986</v>
      </c>
      <c r="C8" s="10">
        <f>Puntuaciones!E23</f>
        <v>-25.889932470309986</v>
      </c>
      <c r="D8" s="1">
        <v>50</v>
      </c>
      <c r="E8" s="12" t="str">
        <f t="shared" si="0"/>
        <v>Fortaleza</v>
      </c>
      <c r="F8" s="10">
        <f>Puntuaciones!B23</f>
        <v>64.412180713869702</v>
      </c>
      <c r="G8" s="10">
        <f>Puntuaciones!C23</f>
        <v>38.522248243559716</v>
      </c>
      <c r="H8" s="10">
        <f t="shared" si="1"/>
        <v>7.402030118978284</v>
      </c>
      <c r="I8" s="10">
        <f t="shared" si="1"/>
        <v>3.0870413739266191</v>
      </c>
      <c r="K8" s="1">
        <v>20</v>
      </c>
      <c r="L8" s="1">
        <v>50</v>
      </c>
    </row>
    <row r="9" spans="1:16" ht="15" customHeight="1" x14ac:dyDescent="0.25">
      <c r="A9" s="8" t="s">
        <v>121</v>
      </c>
      <c r="B9" s="10">
        <f>Puntuaciones!D24</f>
        <v>74.519891625743583</v>
      </c>
      <c r="C9" s="10">
        <f>Puntuaciones!E24</f>
        <v>-24.519891625743576</v>
      </c>
      <c r="D9" s="1">
        <v>50</v>
      </c>
      <c r="E9" s="12" t="str">
        <f t="shared" si="0"/>
        <v>Fortaleza</v>
      </c>
      <c r="F9" s="10">
        <f>Puntuaciones!B24</f>
        <v>68.81840151907474</v>
      </c>
      <c r="G9" s="10">
        <f>Puntuaciones!C24</f>
        <v>44.298509893331165</v>
      </c>
      <c r="H9" s="10">
        <f t="shared" si="1"/>
        <v>8.136400253179124</v>
      </c>
      <c r="I9" s="10">
        <f t="shared" si="1"/>
        <v>4.0497516488885275</v>
      </c>
      <c r="K9" s="1">
        <v>80</v>
      </c>
      <c r="L9" s="1">
        <v>50</v>
      </c>
    </row>
    <row r="10" spans="1:16" ht="15" customHeight="1" x14ac:dyDescent="0.25">
      <c r="A10" s="8" t="s">
        <v>118</v>
      </c>
      <c r="B10" s="10">
        <f>Puntuaciones!D21</f>
        <v>65.700706704284755</v>
      </c>
      <c r="C10" s="10">
        <f>Puntuaciones!E21</f>
        <v>-15.700706704284748</v>
      </c>
      <c r="D10" s="1">
        <v>50</v>
      </c>
      <c r="E10" s="12" t="str">
        <f t="shared" si="0"/>
        <v>Fortaleza</v>
      </c>
      <c r="F10" s="10">
        <f>Puntuaciones!B21</f>
        <v>64.804712867612949</v>
      </c>
      <c r="G10" s="10">
        <f>Puntuaciones!C21</f>
        <v>49.104006163328201</v>
      </c>
      <c r="H10" s="10">
        <f t="shared" si="1"/>
        <v>7.4674521446021584</v>
      </c>
      <c r="I10" s="10">
        <f t="shared" si="1"/>
        <v>4.8506676938880338</v>
      </c>
    </row>
    <row r="12" spans="1:16" ht="15" customHeight="1" x14ac:dyDescent="0.25">
      <c r="A12" s="2" t="s">
        <v>138</v>
      </c>
    </row>
    <row r="13" spans="1:16" ht="15" customHeight="1" x14ac:dyDescent="0.25">
      <c r="A13" s="62" t="s">
        <v>113</v>
      </c>
      <c r="B13" s="62" t="s">
        <v>139</v>
      </c>
      <c r="C13" s="62" t="s">
        <v>140</v>
      </c>
      <c r="D13" s="62" t="s">
        <v>126</v>
      </c>
    </row>
    <row r="14" spans="1:16" ht="15" customHeight="1" x14ac:dyDescent="0.25">
      <c r="A14" s="8" t="str">
        <f t="shared" ref="A14:A19" si="2">A5</f>
        <v>Presencia</v>
      </c>
      <c r="B14" s="10">
        <f t="shared" ref="B14:C19" si="3">F5</f>
        <v>57.017528858486536</v>
      </c>
      <c r="C14" s="10">
        <f t="shared" si="3"/>
        <v>59.777466269493601</v>
      </c>
      <c r="D14" s="3" t="str">
        <f t="shared" ref="D14:D19" si="4">E5</f>
        <v>Fortaleza</v>
      </c>
    </row>
    <row r="15" spans="1:16" ht="15" customHeight="1" x14ac:dyDescent="0.25">
      <c r="A15" s="8" t="str">
        <f t="shared" si="2"/>
        <v>Valores</v>
      </c>
      <c r="B15" s="10">
        <f t="shared" si="3"/>
        <v>58.853437094682221</v>
      </c>
      <c r="C15" s="10">
        <f t="shared" si="3"/>
        <v>63.20965842167255</v>
      </c>
      <c r="D15" s="3" t="str">
        <f t="shared" si="4"/>
        <v>Fortaleza</v>
      </c>
    </row>
    <row r="16" spans="1:16" ht="15" customHeight="1" x14ac:dyDescent="0.25">
      <c r="A16" s="8" t="str">
        <f t="shared" si="2"/>
        <v>Acción Comprometida</v>
      </c>
      <c r="B16" s="10">
        <f t="shared" si="3"/>
        <v>61.471126643368279</v>
      </c>
      <c r="C16" s="10">
        <f t="shared" si="3"/>
        <v>74.245674740484432</v>
      </c>
      <c r="D16" s="3" t="str">
        <f t="shared" si="4"/>
        <v>Fortaleza</v>
      </c>
    </row>
    <row r="17" spans="1:16" ht="15" customHeight="1" x14ac:dyDescent="0.25">
      <c r="A17" s="8" t="str">
        <f t="shared" si="2"/>
        <v>Yo-Contexto</v>
      </c>
      <c r="B17" s="10">
        <f t="shared" si="3"/>
        <v>64.412180713869702</v>
      </c>
      <c r="C17" s="10">
        <f t="shared" si="3"/>
        <v>38.522248243559716</v>
      </c>
      <c r="D17" s="3" t="str">
        <f t="shared" si="4"/>
        <v>Fortaleza</v>
      </c>
    </row>
    <row r="18" spans="1:16" ht="15" customHeight="1" x14ac:dyDescent="0.25">
      <c r="A18" s="8" t="str">
        <f t="shared" si="2"/>
        <v>Defusión</v>
      </c>
      <c r="B18" s="10">
        <f t="shared" si="3"/>
        <v>68.81840151907474</v>
      </c>
      <c r="C18" s="10">
        <f t="shared" si="3"/>
        <v>44.298509893331165</v>
      </c>
      <c r="D18" s="3" t="str">
        <f t="shared" si="4"/>
        <v>Fortaleza</v>
      </c>
    </row>
    <row r="19" spans="1:16" ht="15" customHeight="1" x14ac:dyDescent="0.25">
      <c r="A19" s="8" t="str">
        <f t="shared" si="2"/>
        <v>Aceptación</v>
      </c>
      <c r="B19" s="10">
        <f t="shared" si="3"/>
        <v>64.804712867612949</v>
      </c>
      <c r="C19" s="10">
        <f t="shared" si="3"/>
        <v>49.104006163328201</v>
      </c>
      <c r="D19" s="3" t="str">
        <f t="shared" si="4"/>
        <v>Fortaleza</v>
      </c>
    </row>
    <row r="21" spans="1:16" ht="13.5" customHeight="1" x14ac:dyDescent="0.25"/>
    <row r="22" spans="1:16" s="94" customFormat="1" ht="27" customHeight="1" x14ac:dyDescent="0.35">
      <c r="A22" s="93" t="s">
        <v>276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</row>
    <row r="39" spans="1:18" ht="124.5" customHeight="1" x14ac:dyDescent="0.25"/>
    <row r="40" spans="1:18" ht="119.25" customHeight="1" x14ac:dyDescent="0.25"/>
    <row r="41" spans="1:18" ht="91.5" customHeight="1" x14ac:dyDescent="0.25"/>
    <row r="42" spans="1:18" ht="83.25" customHeight="1" x14ac:dyDescent="0.25"/>
    <row r="43" spans="1:18" ht="24.75" customHeight="1" x14ac:dyDescent="0.25">
      <c r="D43" s="64"/>
      <c r="E43" s="64"/>
      <c r="G43" s="63" t="s">
        <v>147</v>
      </c>
      <c r="H43" s="64"/>
      <c r="I43" s="64"/>
      <c r="M43" s="65" t="s">
        <v>148</v>
      </c>
    </row>
    <row r="44" spans="1:18" ht="33" customHeight="1" x14ac:dyDescent="0.4">
      <c r="A44" s="96" t="s">
        <v>271</v>
      </c>
      <c r="B44" s="95"/>
      <c r="C44" s="95"/>
      <c r="D44" s="95"/>
      <c r="E44" s="95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</row>
    <row r="45" spans="1:18" ht="19.5" customHeight="1" x14ac:dyDescent="0.35">
      <c r="A45" s="80" t="s">
        <v>141</v>
      </c>
      <c r="B45" s="81"/>
      <c r="C45" s="81"/>
      <c r="D45" s="81"/>
      <c r="E45" s="82" t="s">
        <v>142</v>
      </c>
      <c r="F45" s="83"/>
      <c r="G45" s="83"/>
      <c r="H45" s="83"/>
      <c r="R45" s="1" t="str">
        <f>IF(AND(F5&lt;50,G5&gt;=50),A5&amp;"; ","") &amp; IF(AND(F6&lt;50,G6&gt;=50),A6&amp;"; ","") &amp; IF(AND(F7&lt;50,G7&gt;=50),A7&amp;"; ","") &amp; IF(AND(F8&lt;50,G8&gt;=50),A8&amp;"; ","") &amp; IF(AND(F9&lt;50,G9&gt;=50),A9&amp;"; ","") &amp; IF(AND(F10&lt;50,G10&gt;=50),A10&amp;"; ","")</f>
        <v/>
      </c>
    </row>
    <row r="46" spans="1:18" ht="41.25" customHeight="1" x14ac:dyDescent="0.3">
      <c r="A46" s="76" t="s">
        <v>274</v>
      </c>
      <c r="B46" s="72"/>
      <c r="C46" s="72"/>
      <c r="D46" s="72"/>
      <c r="E46" s="77" t="s">
        <v>143</v>
      </c>
      <c r="F46" s="73"/>
      <c r="G46" s="73"/>
      <c r="H46" s="73"/>
      <c r="R46" s="1" t="str">
        <f>IF(AND(F5&gt;=50,G5&gt;=50),A5&amp;"; ","") &amp; IF(AND(F6&gt;=50,G6&gt;=50),A6&amp;"; ","") &amp; IF(AND(F7&gt;=50,G7&gt;=50),A7&amp;"; ","") &amp; IF(AND(F8&gt;=50,G8&gt;=50),A8&amp;"; ","") &amp; IF(AND(F9&gt;=50,G9&gt;=50),A9&amp;"; ","") &amp; IF(AND(F10&gt;=50,G10&gt;=50),A10&amp;"; ","")</f>
        <v xml:space="preserve">Presencia; Valores; Acción Comprometida; </v>
      </c>
    </row>
    <row r="47" spans="1:18" ht="15" customHeight="1" x14ac:dyDescent="0.25">
      <c r="A47" s="33" t="str">
        <f>IF(R45="","(ninguno)",IF(RIGHT(R45,2)="; ",LEFT(R45,LEN(R45)-2),R45))</f>
        <v>(ninguno)</v>
      </c>
      <c r="B47" s="27"/>
      <c r="C47" s="27"/>
      <c r="D47" s="27"/>
      <c r="E47" s="34" t="str">
        <f>IF(R46="","(ninguno)",IF(RIGHT(R46,2)="; ",LEFT(R46,LEN(R46)-2),R46))</f>
        <v>Presencia; Valores; Acción Comprometida</v>
      </c>
      <c r="F47" s="27"/>
      <c r="G47" s="27"/>
      <c r="H47" s="27"/>
      <c r="R47" s="1" t="str">
        <f>IF(AND(F5&lt;50,G5&lt;50),A5&amp;"; ","") &amp; IF(AND(F6&lt;50,G6&lt;50),A6&amp;"; ","") &amp; IF(AND(F7&lt;50,G7&lt;50),A7&amp;"; ","") &amp; IF(AND(F8&lt;50,G8&lt;50),A8&amp;"; ","") &amp; IF(AND(F9&lt;50,G9&lt;50),A9&amp;"; ","") &amp; IF(AND(F10&lt;50,G10&lt;50),A10&amp;"; ","")</f>
        <v/>
      </c>
    </row>
    <row r="48" spans="1:18" ht="15" customHeight="1" x14ac:dyDescent="0.25">
      <c r="A48" s="27"/>
      <c r="B48" s="27"/>
      <c r="C48" s="27"/>
      <c r="D48" s="27"/>
      <c r="E48" s="27"/>
      <c r="F48" s="27"/>
      <c r="G48" s="27"/>
      <c r="H48" s="27"/>
      <c r="R48" s="1" t="str">
        <f>IF(AND(F5&gt;=50,G5&lt;50),A5&amp;"; ","") &amp; IF(AND(F6&gt;=50,G6&lt;50),A6&amp;"; ","") &amp; IF(AND(F7&gt;=50,G7&lt;50),A7&amp;"; ","") &amp; IF(AND(F8&gt;=50,G8&lt;50),A8&amp;"; ","") &amp; IF(AND(F9&gt;=50,G9&lt;50),A9&amp;"; ","") &amp; IF(AND(F10&gt;=50,G10&lt;50),A10&amp;"; ","")</f>
        <v xml:space="preserve">Yo-Contexto; Defusión; Aceptación; </v>
      </c>
    </row>
    <row r="49" spans="1:8" ht="15" customHeight="1" x14ac:dyDescent="0.25">
      <c r="A49" s="27"/>
      <c r="B49" s="27"/>
      <c r="C49" s="27"/>
      <c r="D49" s="27"/>
      <c r="E49" s="27"/>
      <c r="F49" s="27"/>
      <c r="G49" s="27"/>
      <c r="H49" s="27"/>
    </row>
    <row r="50" spans="1:8" ht="15" customHeight="1" x14ac:dyDescent="0.25">
      <c r="A50" s="27"/>
      <c r="B50" s="27"/>
      <c r="C50" s="27"/>
      <c r="D50" s="27"/>
      <c r="E50" s="27"/>
      <c r="F50" s="27"/>
      <c r="G50" s="27"/>
      <c r="H50" s="27"/>
    </row>
    <row r="51" spans="1:8" ht="4.5" customHeight="1" x14ac:dyDescent="0.25">
      <c r="A51" s="71"/>
      <c r="B51" s="71"/>
      <c r="C51" s="71"/>
      <c r="D51" s="71"/>
      <c r="E51" s="71"/>
      <c r="F51" s="71"/>
      <c r="G51" s="71"/>
      <c r="H51" s="71"/>
    </row>
    <row r="52" spans="1:8" ht="19.5" customHeight="1" x14ac:dyDescent="0.35">
      <c r="A52" s="84" t="s">
        <v>144</v>
      </c>
      <c r="B52" s="85"/>
      <c r="C52" s="85"/>
      <c r="D52" s="85"/>
      <c r="E52" s="86" t="s">
        <v>145</v>
      </c>
      <c r="F52" s="87"/>
      <c r="G52" s="87"/>
      <c r="H52" s="87"/>
    </row>
    <row r="53" spans="1:8" ht="48" customHeight="1" x14ac:dyDescent="0.3">
      <c r="A53" s="78" t="s">
        <v>146</v>
      </c>
      <c r="B53" s="74"/>
      <c r="C53" s="74"/>
      <c r="D53" s="74"/>
      <c r="E53" s="79" t="s">
        <v>275</v>
      </c>
      <c r="F53" s="75"/>
      <c r="G53" s="75"/>
      <c r="H53" s="75"/>
    </row>
    <row r="54" spans="1:8" ht="15" customHeight="1" x14ac:dyDescent="0.25">
      <c r="A54" s="35" t="str">
        <f>IF(R47="","(ninguno)",IF(RIGHT(R47,2)="; ",LEFT(R47,LEN(R47)-2),R47))</f>
        <v>(ninguno)</v>
      </c>
      <c r="B54" s="27"/>
      <c r="C54" s="27"/>
      <c r="D54" s="27"/>
      <c r="E54" s="36" t="str">
        <f>IF(R48="","(ninguno)",IF(RIGHT(R48,2)="; ",LEFT(R48,LEN(R48)-2),R48))</f>
        <v>Yo-Contexto; Defusión; Aceptación</v>
      </c>
      <c r="F54" s="27"/>
      <c r="G54" s="27"/>
      <c r="H54" s="27"/>
    </row>
    <row r="55" spans="1:8" ht="15" customHeight="1" x14ac:dyDescent="0.25">
      <c r="A55" s="27"/>
      <c r="B55" s="27"/>
      <c r="C55" s="27"/>
      <c r="D55" s="27"/>
      <c r="E55" s="27"/>
      <c r="F55" s="27"/>
      <c r="G55" s="27"/>
      <c r="H55" s="27"/>
    </row>
    <row r="56" spans="1:8" ht="15" customHeight="1" x14ac:dyDescent="0.25">
      <c r="A56" s="27"/>
      <c r="B56" s="27"/>
      <c r="C56" s="27"/>
      <c r="D56" s="27"/>
      <c r="E56" s="27"/>
      <c r="F56" s="27"/>
      <c r="G56" s="27"/>
      <c r="H56" s="27"/>
    </row>
    <row r="57" spans="1:8" ht="15" customHeight="1" x14ac:dyDescent="0.25">
      <c r="A57" s="27"/>
      <c r="B57" s="27"/>
      <c r="C57" s="27"/>
      <c r="D57" s="27"/>
      <c r="E57" s="27"/>
      <c r="F57" s="27"/>
      <c r="G57" s="27"/>
      <c r="H57" s="27"/>
    </row>
    <row r="79" s="64" customFormat="1" ht="15" customHeight="1" x14ac:dyDescent="0.25"/>
  </sheetData>
  <sheetProtection algorithmName="SHA-512" hashValue="O9xzTHdCKpbK3nePdBp649xwFyO3KNFPEkuYZ8Nq1iVawD47QxO/0ITRJj4qdGYVU7hNDpHqaW3Q5apWful9jw==" saltValue="gP7uQRREcEobaVKOYNjLlw==" spinCount="100000" sheet="1" objects="1" scenarios="1"/>
  <mergeCells count="14">
    <mergeCell ref="A54:D57"/>
    <mergeCell ref="E54:H57"/>
    <mergeCell ref="A46:D46"/>
    <mergeCell ref="B2:I2"/>
    <mergeCell ref="A1:I1"/>
    <mergeCell ref="E47:H50"/>
    <mergeCell ref="A52:D52"/>
    <mergeCell ref="E46:H46"/>
    <mergeCell ref="E52:H52"/>
    <mergeCell ref="A45:D45"/>
    <mergeCell ref="E45:H45"/>
    <mergeCell ref="E53:H53"/>
    <mergeCell ref="A53:D53"/>
    <mergeCell ref="A47:D50"/>
  </mergeCells>
  <conditionalFormatting sqref="E5:E10">
    <cfRule type="expression" dxfId="236" priority="2">
      <formula>E5="Prioritario"</formula>
    </cfRule>
    <cfRule type="expression" dxfId="235" priority="3">
      <formula>E5="Moderado"</formula>
    </cfRule>
    <cfRule type="expression" dxfId="234" priority="4">
      <formula>E5="Fortaleza"</formula>
    </cfRule>
  </conditionalFormatting>
  <conditionalFormatting sqref="D14">
    <cfRule type="expression" dxfId="233" priority="5">
      <formula>D14="Prioritario"</formula>
    </cfRule>
    <cfRule type="expression" dxfId="232" priority="6">
      <formula>D14="Moderado"</formula>
    </cfRule>
    <cfRule type="expression" dxfId="231" priority="7">
      <formula>D14="Fortaleza"</formula>
    </cfRule>
  </conditionalFormatting>
  <conditionalFormatting sqref="D15">
    <cfRule type="expression" dxfId="230" priority="8">
      <formula>D15="Prioritario"</formula>
    </cfRule>
    <cfRule type="expression" dxfId="229" priority="9">
      <formula>D15="Moderado"</formula>
    </cfRule>
    <cfRule type="expression" dxfId="228" priority="10">
      <formula>D15="Fortaleza"</formula>
    </cfRule>
  </conditionalFormatting>
  <conditionalFormatting sqref="D16">
    <cfRule type="expression" dxfId="227" priority="11">
      <formula>D16="Prioritario"</formula>
    </cfRule>
    <cfRule type="expression" dxfId="226" priority="12">
      <formula>D16="Moderado"</formula>
    </cfRule>
    <cfRule type="expression" dxfId="225" priority="13">
      <formula>D16="Fortaleza"</formula>
    </cfRule>
  </conditionalFormatting>
  <conditionalFormatting sqref="D17">
    <cfRule type="expression" dxfId="224" priority="14">
      <formula>D17="Prioritario"</formula>
    </cfRule>
    <cfRule type="expression" dxfId="223" priority="15">
      <formula>D17="Moderado"</formula>
    </cfRule>
    <cfRule type="expression" dxfId="222" priority="16">
      <formula>D17="Fortaleza"</formula>
    </cfRule>
  </conditionalFormatting>
  <conditionalFormatting sqref="D18">
    <cfRule type="expression" dxfId="221" priority="17">
      <formula>D18="Prioritario"</formula>
    </cfRule>
    <cfRule type="expression" dxfId="220" priority="18">
      <formula>D18="Moderado"</formula>
    </cfRule>
    <cfRule type="expression" dxfId="219" priority="19">
      <formula>D18="Fortaleza"</formula>
    </cfRule>
  </conditionalFormatting>
  <conditionalFormatting sqref="D19">
    <cfRule type="expression" dxfId="218" priority="20">
      <formula>D19="Prioritario"</formula>
    </cfRule>
    <cfRule type="expression" dxfId="217" priority="21">
      <formula>D19="Moderado"</formula>
    </cfRule>
    <cfRule type="expression" dxfId="216" priority="22">
      <formula>D19="Fortaleza"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3"/>
  <sheetViews>
    <sheetView showGridLines="0" zoomScale="130" zoomScaleNormal="130" workbookViewId="0">
      <selection activeCell="D62" sqref="D62"/>
    </sheetView>
  </sheetViews>
  <sheetFormatPr baseColWidth="10" defaultColWidth="8.7109375" defaultRowHeight="15" x14ac:dyDescent="0.25"/>
  <cols>
    <col min="1" max="1" width="4" style="1" customWidth="1"/>
    <col min="2" max="3" width="24" style="1" customWidth="1"/>
    <col min="4" max="4" width="8" style="1" customWidth="1"/>
    <col min="5" max="6" width="24" style="1" customWidth="1"/>
    <col min="7" max="7" width="14" style="1" customWidth="1"/>
    <col min="10" max="14" width="13" style="1" hidden="1" customWidth="1"/>
  </cols>
  <sheetData>
    <row r="1" spans="1:14" ht="25.5" customHeight="1" x14ac:dyDescent="0.25">
      <c r="A1" s="57" t="s">
        <v>273</v>
      </c>
      <c r="B1" s="52"/>
      <c r="C1" s="52"/>
      <c r="D1" s="52"/>
      <c r="E1" s="52"/>
      <c r="F1" s="52"/>
      <c r="G1" s="52"/>
    </row>
    <row r="2" spans="1:14" ht="15" customHeight="1" x14ac:dyDescent="0.25">
      <c r="A2" s="3" t="s">
        <v>88</v>
      </c>
      <c r="B2" s="27">
        <f>Carátula!B6</f>
        <v>0</v>
      </c>
      <c r="C2" s="27"/>
      <c r="D2" s="3" t="s">
        <v>89</v>
      </c>
      <c r="E2" s="6" t="str">
        <f>IF(Carátula!E7="","",Carátula!E7)</f>
        <v/>
      </c>
      <c r="J2" s="1">
        <v>0</v>
      </c>
      <c r="K2" s="1">
        <f>IFERROR(MIN(10,MAX(0,(Puntuaciones!C6-20)/6)),"")</f>
        <v>7.4674521446021584</v>
      </c>
      <c r="L2" s="1">
        <f>IFERROR(MIN(10,MAX(0,(Puntuaciones!G6-20)/6)),"")</f>
        <v>4.8506676938880338</v>
      </c>
      <c r="M2" s="1" t="str">
        <f>IF(IF(Puntuaciones!C6="","",IF(Puntuaciones!C6&lt;45,"PRIORITARIO",IF(Puntuaciones!C6&lt;=54,"MODERADO","FORTALECIDO")))="FORTALECIDO","Mantener/Utilizar","Desarrollar")</f>
        <v>Mantener/Utilizar</v>
      </c>
      <c r="N2" s="1" t="str">
        <f>"Aceptación|"&amp;M2</f>
        <v>Aceptación|Mantener/Utilizar</v>
      </c>
    </row>
    <row r="3" spans="1:14" ht="15.75" customHeight="1" x14ac:dyDescent="0.25">
      <c r="A3" s="48" t="s">
        <v>149</v>
      </c>
      <c r="B3" s="27"/>
      <c r="C3" s="27"/>
      <c r="D3" s="27"/>
      <c r="E3" s="27"/>
      <c r="F3" s="27"/>
      <c r="G3" s="27"/>
      <c r="J3" s="1">
        <v>0</v>
      </c>
      <c r="K3" s="1">
        <f>IFERROR(MIN(10,MAX(0,(Puntuaciones!C7-20)/6)),"")</f>
        <v>6.1695881430810893</v>
      </c>
      <c r="L3" s="1">
        <f>IFERROR(MIN(10,MAX(0,(Puntuaciones!G7-20)/6)),"")</f>
        <v>6.6295777115822672</v>
      </c>
      <c r="M3" s="1" t="str">
        <f>IF(IF(Puntuaciones!C7="","",IF(Puntuaciones!C7&lt;45,"PRIORITARIO",IF(Puntuaciones!C7&lt;=54,"MODERADO","FORTALECIDO")))="FORTALECIDO","Mantener/Utilizar","Desarrollar")</f>
        <v>Mantener/Utilizar</v>
      </c>
      <c r="N3" s="1" t="str">
        <f>"Presencia|"&amp;M3</f>
        <v>Presencia|Mantener/Utilizar</v>
      </c>
    </row>
    <row r="4" spans="1:14" ht="21.75" customHeight="1" x14ac:dyDescent="0.25">
      <c r="B4" s="66" t="s">
        <v>133</v>
      </c>
      <c r="C4" s="67"/>
      <c r="D4" s="67"/>
      <c r="E4" s="67"/>
      <c r="F4" s="67"/>
      <c r="G4" s="68"/>
      <c r="J4" s="1">
        <v>0</v>
      </c>
      <c r="K4" s="1">
        <f>IFERROR(MIN(10,MAX(0,(Puntuaciones!C8-20)/6)),"")</f>
        <v>7.402030118978284</v>
      </c>
      <c r="L4" s="1">
        <f>IFERROR(MIN(10,MAX(0,(Puntuaciones!G8-20)/6)),"")</f>
        <v>3.0870413739266191</v>
      </c>
      <c r="M4" s="1" t="str">
        <f>IF(IF(Puntuaciones!C8="","",IF(Puntuaciones!C8&lt;45,"PRIORITARIO",IF(Puntuaciones!C8&lt;=54,"MODERADO","FORTALECIDO")))="FORTALECIDO","Mantener/Utilizar","Desarrollar")</f>
        <v>Mantener/Utilizar</v>
      </c>
      <c r="N4" s="1" t="str">
        <f>"Yo-Contexto|"&amp;M4</f>
        <v>Yo-Contexto|Mantener/Utilizar</v>
      </c>
    </row>
    <row r="5" spans="1:14" ht="15" customHeight="1" x14ac:dyDescent="0.25">
      <c r="B5" s="45" t="s">
        <v>119</v>
      </c>
      <c r="C5" s="46"/>
      <c r="D5" s="13"/>
      <c r="E5" s="45" t="s">
        <v>120</v>
      </c>
      <c r="F5" s="27"/>
      <c r="G5" s="46"/>
      <c r="J5" s="1">
        <v>0</v>
      </c>
      <c r="K5" s="1">
        <f>IFERROR(MIN(10,MAX(0,(Puntuaciones!C9-20)/6)),"")</f>
        <v>8.136400253179124</v>
      </c>
      <c r="L5" s="1">
        <f>IFERROR(MIN(10,MAX(0,(Puntuaciones!G9-20)/6)),"")</f>
        <v>4.0497516488885275</v>
      </c>
      <c r="M5" s="1" t="str">
        <f>IF(IF(Puntuaciones!C9="","",IF(Puntuaciones!C9&lt;45,"PRIORITARIO",IF(Puntuaciones!C9&lt;=54,"MODERADO","FORTALECIDO")))="FORTALECIDO","Mantener/Utilizar","Desarrollar")</f>
        <v>Mantener/Utilizar</v>
      </c>
      <c r="N5" s="1" t="str">
        <f>"Defusión|"&amp;M5</f>
        <v>Defusión|Mantener/Utilizar</v>
      </c>
    </row>
    <row r="6" spans="1:14" ht="15" customHeight="1" x14ac:dyDescent="0.25">
      <c r="B6" s="14"/>
      <c r="C6" s="15" t="s">
        <v>150</v>
      </c>
      <c r="D6" s="16" t="s">
        <v>150</v>
      </c>
      <c r="E6" s="17" t="s">
        <v>150</v>
      </c>
      <c r="G6" s="18"/>
      <c r="J6" s="1">
        <v>0</v>
      </c>
      <c r="K6" s="1">
        <f>IFERROR(MIN(10,MAX(0,(Puntuaciones!C10-20)/6)),"")</f>
        <v>6.4755728491137035</v>
      </c>
      <c r="L6" s="1">
        <f>IFERROR(MIN(10,MAX(0,(Puntuaciones!G10-20)/6)),"")</f>
        <v>7.2016097369454251</v>
      </c>
      <c r="M6" s="1" t="str">
        <f>IF(IF(Puntuaciones!C10="","",IF(Puntuaciones!C10&lt;45,"PRIORITARIO",IF(Puntuaciones!C10&lt;=54,"MODERADO","FORTALECIDO")))="FORTALECIDO","Mantener/Utilizar","Desarrollar")</f>
        <v>Mantener/Utilizar</v>
      </c>
      <c r="N6" s="1" t="str">
        <f>"Valores|"&amp;M6</f>
        <v>Valores|Mantener/Utilizar</v>
      </c>
    </row>
    <row r="7" spans="1:14" ht="15" customHeight="1" x14ac:dyDescent="0.25">
      <c r="B7" s="14"/>
      <c r="C7" s="19">
        <f>IF(K3="",10,IFERROR(IF(ROUND(K3,0)=10,"◆ 10 ◆",10),10))</f>
        <v>10</v>
      </c>
      <c r="D7" s="20">
        <f>IF(Gráficos!P5="",10,IFERROR(IF(ROUND(Gráficos!P5,0)=10,"◆ 10 ◆",10),10))</f>
        <v>10</v>
      </c>
      <c r="E7" s="21">
        <f>IF(K4="",10,IFERROR(IF(ROUND(K4,0)=10,"◆ 10 ◆",10),10))</f>
        <v>10</v>
      </c>
      <c r="G7" s="18"/>
      <c r="J7" s="1">
        <v>0</v>
      </c>
      <c r="K7" s="1">
        <f>IFERROR(MIN(10,MAX(0,(Puntuaciones!C11-20)/6)),"")</f>
        <v>6.9118544405613802</v>
      </c>
      <c r="L7" s="1">
        <f>IFERROR(MIN(10,MAX(0,(Puntuaciones!G11-20)/6)),"")</f>
        <v>9.0409457900807393</v>
      </c>
      <c r="M7" s="1" t="str">
        <f>IF(IF(Puntuaciones!C11="","",IF(Puntuaciones!C11&lt;45,"PRIORITARIO",IF(Puntuaciones!C11&lt;=54,"MODERADO","FORTALECIDO")))="FORTALECIDO","Mantener/Utilizar","Desarrollar")</f>
        <v>Mantener/Utilizar</v>
      </c>
      <c r="N7" s="1" t="str">
        <f>"Acción Comprometida|"&amp;M7</f>
        <v>Acción Comprometida|Mantener/Utilizar</v>
      </c>
    </row>
    <row r="8" spans="1:14" ht="15" customHeight="1" x14ac:dyDescent="0.25">
      <c r="B8" s="14"/>
      <c r="C8" s="19">
        <f>IF(K3="",9,IFERROR(IF(ROUND(K3,0)=9,"◆ 9 ◆",9),9))</f>
        <v>9</v>
      </c>
      <c r="D8" s="20">
        <f>IF(Gráficos!P5="",9,IFERROR(IF(ROUND(Gráficos!P5,0)=9,"◆ 9 ◆",9),9))</f>
        <v>9</v>
      </c>
      <c r="E8" s="21">
        <f>IF(K4="",9,IFERROR(IF(ROUND(K4,0)=9,"◆ 9 ◆",9),9))</f>
        <v>9</v>
      </c>
      <c r="G8" s="18"/>
    </row>
    <row r="9" spans="1:14" ht="15" customHeight="1" x14ac:dyDescent="0.25">
      <c r="B9" s="14"/>
      <c r="C9" s="19">
        <f>IF(K3="",8,IFERROR(IF(ROUND(K3,0)=8,"◆ 8 ◆",8),8))</f>
        <v>8</v>
      </c>
      <c r="D9" s="20">
        <f>IF(Gráficos!P5="",8,IFERROR(IF(ROUND(Gráficos!P5,0)=8,"◆ 8 ◆",8),8))</f>
        <v>8</v>
      </c>
      <c r="E9" s="21">
        <f>IF(K4="",8,IFERROR(IF(ROUND(K4,0)=8,"◆ 8 ◆",8),8))</f>
        <v>8</v>
      </c>
      <c r="G9" s="18"/>
    </row>
    <row r="10" spans="1:14" ht="15" customHeight="1" x14ac:dyDescent="0.25">
      <c r="B10" s="14"/>
      <c r="C10" s="19">
        <f>IF(K3="",7,IFERROR(IF(ROUND(K3,0)=7,"◆ 7 ◆",7),7))</f>
        <v>7</v>
      </c>
      <c r="D10" s="20" t="str">
        <f>IF(Gráficos!P5="",7,IFERROR(IF(ROUND(Gráficos!P5,0)=7,"◆ 7 ◆",7),7))</f>
        <v>◆ 7 ◆</v>
      </c>
      <c r="E10" s="21" t="str">
        <f>IF(K4="",7,IFERROR(IF(ROUND(K4,0)=7,"◆ 7 ◆",7),7))</f>
        <v>◆ 7 ◆</v>
      </c>
      <c r="G10" s="18"/>
    </row>
    <row r="11" spans="1:14" ht="15" customHeight="1" x14ac:dyDescent="0.25">
      <c r="B11" s="14"/>
      <c r="C11" s="19" t="str">
        <f>IF(K3="",6,IFERROR(IF(ROUND(K3,0)=6,"◆ 6 ◆",6),6))</f>
        <v>◆ 6 ◆</v>
      </c>
      <c r="D11" s="20">
        <f>IF(Gráficos!P5="",6,IFERROR(IF(ROUND(Gráficos!P5,0)=6,"◆ 6 ◆",6),6))</f>
        <v>6</v>
      </c>
      <c r="E11" s="21">
        <f>IF(K4="",6,IFERROR(IF(ROUND(K4,0)=6,"◆ 6 ◆",6),6))</f>
        <v>6</v>
      </c>
      <c r="G11" s="18"/>
    </row>
    <row r="12" spans="1:14" ht="15" customHeight="1" x14ac:dyDescent="0.25">
      <c r="B12" s="14"/>
      <c r="C12" s="19">
        <f>IF(K3="",5,IFERROR(IF(ROUND(K3,0)=5,"◆ 5 ◆",5),5))</f>
        <v>5</v>
      </c>
      <c r="D12" s="20">
        <f>IF(Gráficos!P5="",5,IFERROR(IF(ROUND(Gráficos!P5,0)=5,"◆ 5 ◆",5),5))</f>
        <v>5</v>
      </c>
      <c r="E12" s="21">
        <f>IF(K4="",5,IFERROR(IF(ROUND(K4,0)=5,"◆ 5 ◆",5),5))</f>
        <v>5</v>
      </c>
      <c r="G12" s="18"/>
    </row>
    <row r="13" spans="1:14" ht="15" customHeight="1" x14ac:dyDescent="0.25">
      <c r="B13" s="14"/>
      <c r="C13" s="19">
        <f>IF(K3="",4,IFERROR(IF(ROUND(K3,0)=4,"◆ 4 ◆",4),4))</f>
        <v>4</v>
      </c>
      <c r="D13" s="20">
        <f>IF(Gráficos!P5="",4,IFERROR(IF(ROUND(Gráficos!P5,0)=4,"◆ 4 ◆",4),4))</f>
        <v>4</v>
      </c>
      <c r="E13" s="21">
        <f>IF(K4="",4,IFERROR(IF(ROUND(K4,0)=4,"◆ 4 ◆",4),4))</f>
        <v>4</v>
      </c>
      <c r="G13" s="18"/>
    </row>
    <row r="14" spans="1:14" ht="15" customHeight="1" x14ac:dyDescent="0.25">
      <c r="B14" s="14"/>
      <c r="C14" s="19">
        <f>IF(K3="",3,IFERROR(IF(ROUND(K3,0)=3,"◆ 3 ◆",3),3))</f>
        <v>3</v>
      </c>
      <c r="D14" s="20">
        <f>IF(Gráficos!P5="",3,IFERROR(IF(ROUND(Gráficos!P5,0)=3,"◆ 3 ◆",3),3))</f>
        <v>3</v>
      </c>
      <c r="E14" s="21">
        <f>IF(K4="",3,IFERROR(IF(ROUND(K4,0)=3,"◆ 3 ◆",3),3))</f>
        <v>3</v>
      </c>
      <c r="G14" s="18"/>
    </row>
    <row r="15" spans="1:14" ht="15" customHeight="1" x14ac:dyDescent="0.25">
      <c r="B15" s="14"/>
      <c r="C15" s="19">
        <f>IF(K3="",2,IFERROR(IF(ROUND(K3,0)=2,"◆ 2 ◆",2),2))</f>
        <v>2</v>
      </c>
      <c r="D15" s="20">
        <f>IF(Gráficos!P5="",2,IFERROR(IF(ROUND(Gráficos!P5,0)=2,"◆ 2 ◆",2),2))</f>
        <v>2</v>
      </c>
      <c r="E15" s="21">
        <f>IF(K4="",2,IFERROR(IF(ROUND(K4,0)=2,"◆ 2 ◆",2),2))</f>
        <v>2</v>
      </c>
      <c r="G15" s="18"/>
    </row>
    <row r="16" spans="1:14" ht="15" customHeight="1" x14ac:dyDescent="0.25">
      <c r="B16" s="14"/>
      <c r="C16" s="19">
        <f>IF(K3="",1,IFERROR(IF(ROUND(K3,0)=1,"◆ 1 ◆",1),1))</f>
        <v>1</v>
      </c>
      <c r="D16" s="20">
        <f>IF(Gráficos!P5="",1,IFERROR(IF(ROUND(Gráficos!P5,0)=1,"◆ 1 ◆",1),1))</f>
        <v>1</v>
      </c>
      <c r="E16" s="21">
        <f>IF(K4="",1,IFERROR(IF(ROUND(K4,0)=1,"◆ 1 ◆",1),1))</f>
        <v>1</v>
      </c>
      <c r="G16" s="18"/>
    </row>
    <row r="17" spans="1:7" ht="15" customHeight="1" x14ac:dyDescent="0.25">
      <c r="B17" s="14"/>
      <c r="C17" s="19">
        <f>IF(K3="",0,IFERROR(IF(ROUND(K3,0)=0,"◆ 0 ◆",0),0))</f>
        <v>0</v>
      </c>
      <c r="D17" s="20">
        <f>IF(Gráficos!P5="",0,IFERROR(IF(ROUND(Gráficos!P5,0)=0,"◆ 0 ◆",0),0))</f>
        <v>0</v>
      </c>
      <c r="E17" s="21">
        <f>IF(K4="",0,IFERROR(IF(ROUND(K4,0)=0,"◆ 0 ◆",0),0))</f>
        <v>0</v>
      </c>
      <c r="G17" s="18"/>
    </row>
    <row r="18" spans="1:7" ht="15" customHeight="1" x14ac:dyDescent="0.25">
      <c r="B18" s="14"/>
      <c r="C18" s="15" t="s">
        <v>151</v>
      </c>
      <c r="D18" s="16" t="s">
        <v>151</v>
      </c>
      <c r="E18" s="17" t="s">
        <v>151</v>
      </c>
      <c r="G18" s="18"/>
    </row>
    <row r="19" spans="1:7" ht="25.5" customHeight="1" x14ac:dyDescent="0.25">
      <c r="B19" s="38" t="s">
        <v>152</v>
      </c>
      <c r="C19" s="40"/>
      <c r="D19" s="13"/>
      <c r="E19" s="38" t="s">
        <v>153</v>
      </c>
      <c r="F19" s="39"/>
      <c r="G19" s="40"/>
    </row>
    <row r="21" spans="1:7" ht="15" customHeight="1" x14ac:dyDescent="0.25">
      <c r="B21" s="47" t="str">
        <f>IF(Puntuaciones!C7="","",IF(Puntuaciones!C7&lt;45,"PRIORITARIO",IF(Puntuaciones!C7&lt;=54,"MODERADO","FORTALECIDO")))</f>
        <v>FORTALECIDO</v>
      </c>
      <c r="C21" s="27"/>
      <c r="E21" s="47" t="str">
        <f>IF(Puntuaciones!C8="","",IF(Puntuaciones!C8&lt;45,"PRIORITARIO",IF(Puntuaciones!C8&lt;=54,"MODERADO","FORTALECIDO")))</f>
        <v>FORTALECIDO</v>
      </c>
      <c r="F21" s="27"/>
      <c r="G21" s="27"/>
    </row>
    <row r="22" spans="1:7" ht="15" customHeight="1" x14ac:dyDescent="0.25">
      <c r="B22" s="44" t="s">
        <v>154</v>
      </c>
      <c r="C22" s="27"/>
      <c r="E22" s="44" t="s">
        <v>154</v>
      </c>
      <c r="F22" s="27"/>
      <c r="G22" s="27"/>
    </row>
    <row r="23" spans="1:7" ht="25.5" customHeight="1" x14ac:dyDescent="0.25">
      <c r="B23" s="37" t="s">
        <v>155</v>
      </c>
      <c r="C23" s="27"/>
      <c r="E23" s="37" t="s">
        <v>156</v>
      </c>
      <c r="F23" s="27"/>
      <c r="G23" s="27"/>
    </row>
    <row r="24" spans="1:7" ht="15.75" customHeight="1" x14ac:dyDescent="0.25">
      <c r="B24" s="41"/>
      <c r="C24" s="42"/>
      <c r="E24" s="41"/>
      <c r="F24" s="42"/>
      <c r="G24" s="42"/>
    </row>
    <row r="25" spans="1:7" ht="15.75" customHeight="1" x14ac:dyDescent="0.25">
      <c r="B25" s="43"/>
      <c r="C25" s="27"/>
      <c r="E25" s="43"/>
      <c r="F25" s="27"/>
      <c r="G25" s="27"/>
    </row>
    <row r="26" spans="1:7" ht="25.5" customHeight="1" x14ac:dyDescent="0.25">
      <c r="B26" s="37" t="s">
        <v>157</v>
      </c>
      <c r="C26" s="27"/>
      <c r="E26" s="37" t="s">
        <v>158</v>
      </c>
      <c r="F26" s="27"/>
      <c r="G26" s="27"/>
    </row>
    <row r="27" spans="1:7" ht="15.75" customHeight="1" x14ac:dyDescent="0.25">
      <c r="B27" s="41"/>
      <c r="C27" s="42"/>
      <c r="E27" s="41"/>
      <c r="F27" s="42"/>
      <c r="G27" s="42"/>
    </row>
    <row r="28" spans="1:7" ht="15.75" customHeight="1" x14ac:dyDescent="0.25">
      <c r="B28" s="43"/>
      <c r="C28" s="27"/>
      <c r="E28" s="43"/>
      <c r="F28" s="27"/>
      <c r="G28" s="27"/>
    </row>
    <row r="29" spans="1:7" ht="25.5" customHeight="1" x14ac:dyDescent="0.25">
      <c r="B29" s="37" t="s">
        <v>159</v>
      </c>
      <c r="C29" s="27"/>
      <c r="E29" s="37" t="s">
        <v>160</v>
      </c>
      <c r="F29" s="27"/>
      <c r="G29" s="27"/>
    </row>
    <row r="30" spans="1:7" ht="15.75" customHeight="1" x14ac:dyDescent="0.25">
      <c r="B30" s="41"/>
      <c r="C30" s="42"/>
      <c r="E30" s="41"/>
      <c r="F30" s="42"/>
      <c r="G30" s="42"/>
    </row>
    <row r="31" spans="1:7" ht="15.75" customHeight="1" x14ac:dyDescent="0.25">
      <c r="B31" s="43"/>
      <c r="C31" s="27"/>
      <c r="E31" s="43"/>
      <c r="F31" s="27"/>
      <c r="G31" s="27"/>
    </row>
    <row r="32" spans="1:7" ht="15" customHeight="1" x14ac:dyDescent="0.25">
      <c r="A32" s="32" t="s">
        <v>161</v>
      </c>
      <c r="B32" s="27"/>
      <c r="C32" s="27"/>
      <c r="D32" s="27"/>
      <c r="E32" s="27"/>
      <c r="F32" s="27"/>
      <c r="G32" s="27"/>
    </row>
    <row r="33" spans="1:7" ht="18" customHeight="1" x14ac:dyDescent="0.25">
      <c r="A33" s="29"/>
      <c r="B33" s="27"/>
      <c r="C33" s="27"/>
      <c r="D33" s="27"/>
      <c r="E33" s="27"/>
      <c r="F33" s="27"/>
      <c r="G33" s="27"/>
    </row>
    <row r="34" spans="1:7" ht="18" customHeight="1" x14ac:dyDescent="0.25">
      <c r="A34" s="27"/>
      <c r="B34" s="27"/>
      <c r="C34" s="27"/>
      <c r="D34" s="27"/>
      <c r="E34" s="27"/>
      <c r="F34" s="27"/>
      <c r="G34" s="27"/>
    </row>
    <row r="35" spans="1:7" ht="18" customHeight="1" x14ac:dyDescent="0.25">
      <c r="A35" s="27"/>
      <c r="B35" s="27"/>
      <c r="C35" s="27"/>
      <c r="D35" s="27"/>
      <c r="E35" s="27"/>
      <c r="F35" s="27"/>
      <c r="G35" s="27"/>
    </row>
    <row r="38" spans="1:7" ht="21.75" customHeight="1" x14ac:dyDescent="0.25">
      <c r="B38" s="66" t="s">
        <v>134</v>
      </c>
      <c r="C38" s="67"/>
      <c r="D38" s="67"/>
      <c r="E38" s="67"/>
      <c r="F38" s="67"/>
      <c r="G38" s="68"/>
    </row>
    <row r="39" spans="1:7" ht="15" customHeight="1" x14ac:dyDescent="0.25">
      <c r="B39" s="45" t="s">
        <v>118</v>
      </c>
      <c r="C39" s="46"/>
      <c r="D39" s="13"/>
      <c r="E39" s="45" t="s">
        <v>121</v>
      </c>
      <c r="F39" s="27"/>
      <c r="G39" s="46"/>
    </row>
    <row r="40" spans="1:7" ht="15" customHeight="1" x14ac:dyDescent="0.25">
      <c r="B40" s="14"/>
      <c r="C40" s="15" t="s">
        <v>150</v>
      </c>
      <c r="D40" s="16" t="s">
        <v>150</v>
      </c>
      <c r="E40" s="17" t="s">
        <v>150</v>
      </c>
      <c r="G40" s="18"/>
    </row>
    <row r="41" spans="1:7" ht="15" customHeight="1" x14ac:dyDescent="0.25">
      <c r="B41" s="14"/>
      <c r="C41" s="19">
        <f>IF(K2="",10,IFERROR(IF(ROUND(K2,0)=10,"◆ 10 ◆",10),10))</f>
        <v>10</v>
      </c>
      <c r="D41" s="20">
        <f>IF(Gráficos!P6="",10,IFERROR(IF(ROUND(Gráficos!P6,0)=10,"◆ 10 ◆",10),10))</f>
        <v>10</v>
      </c>
      <c r="E41" s="21">
        <f>IF(K5="",10,IFERROR(IF(ROUND(K5,0)=10,"◆ 10 ◆",10),10))</f>
        <v>10</v>
      </c>
      <c r="G41" s="18"/>
    </row>
    <row r="42" spans="1:7" ht="15" customHeight="1" x14ac:dyDescent="0.25">
      <c r="B42" s="14"/>
      <c r="C42" s="19">
        <f>IF(K2="",9,IFERROR(IF(ROUND(K2,0)=9,"◆ 9 ◆",9),9))</f>
        <v>9</v>
      </c>
      <c r="D42" s="20">
        <f>IF(Gráficos!P6="",9,IFERROR(IF(ROUND(Gráficos!P6,0)=9,"◆ 9 ◆",9),9))</f>
        <v>9</v>
      </c>
      <c r="E42" s="21">
        <f>IF(K5="",9,IFERROR(IF(ROUND(K5,0)=9,"◆ 9 ◆",9),9))</f>
        <v>9</v>
      </c>
      <c r="G42" s="18"/>
    </row>
    <row r="43" spans="1:7" ht="15" customHeight="1" x14ac:dyDescent="0.25">
      <c r="B43" s="14"/>
      <c r="C43" s="19">
        <f>IF(K2="",8,IFERROR(IF(ROUND(K2,0)=8,"◆ 8 ◆",8),8))</f>
        <v>8</v>
      </c>
      <c r="D43" s="20" t="str">
        <f>IF(Gráficos!P6="",8,IFERROR(IF(ROUND(Gráficos!P6,0)=8,"◆ 8 ◆",8),8))</f>
        <v>◆ 8 ◆</v>
      </c>
      <c r="E43" s="21" t="str">
        <f>IF(K5="",8,IFERROR(IF(ROUND(K5,0)=8,"◆ 8 ◆",8),8))</f>
        <v>◆ 8 ◆</v>
      </c>
      <c r="G43" s="18"/>
    </row>
    <row r="44" spans="1:7" ht="15" customHeight="1" x14ac:dyDescent="0.25">
      <c r="B44" s="14"/>
      <c r="C44" s="19" t="str">
        <f>IF(K2="",7,IFERROR(IF(ROUND(K2,0)=7,"◆ 7 ◆",7),7))</f>
        <v>◆ 7 ◆</v>
      </c>
      <c r="D44" s="20">
        <f>IF(Gráficos!P6="",7,IFERROR(IF(ROUND(Gráficos!P6,0)=7,"◆ 7 ◆",7),7))</f>
        <v>7</v>
      </c>
      <c r="E44" s="21">
        <f>IF(K5="",7,IFERROR(IF(ROUND(K5,0)=7,"◆ 7 ◆",7),7))</f>
        <v>7</v>
      </c>
      <c r="G44" s="18"/>
    </row>
    <row r="45" spans="1:7" ht="15" customHeight="1" x14ac:dyDescent="0.25">
      <c r="B45" s="14"/>
      <c r="C45" s="19">
        <f>IF(K2="",6,IFERROR(IF(ROUND(K2,0)=6,"◆ 6 ◆",6),6))</f>
        <v>6</v>
      </c>
      <c r="D45" s="20">
        <f>IF(Gráficos!P6="",6,IFERROR(IF(ROUND(Gráficos!P6,0)=6,"◆ 6 ◆",6),6))</f>
        <v>6</v>
      </c>
      <c r="E45" s="21">
        <f>IF(K5="",6,IFERROR(IF(ROUND(K5,0)=6,"◆ 6 ◆",6),6))</f>
        <v>6</v>
      </c>
      <c r="G45" s="18"/>
    </row>
    <row r="46" spans="1:7" ht="15" customHeight="1" x14ac:dyDescent="0.25">
      <c r="B46" s="14"/>
      <c r="C46" s="19">
        <f>IF(K2="",5,IFERROR(IF(ROUND(K2,0)=5,"◆ 5 ◆",5),5))</f>
        <v>5</v>
      </c>
      <c r="D46" s="20">
        <f>IF(Gráficos!P6="",5,IFERROR(IF(ROUND(Gráficos!P6,0)=5,"◆ 5 ◆",5),5))</f>
        <v>5</v>
      </c>
      <c r="E46" s="21">
        <f>IF(K5="",5,IFERROR(IF(ROUND(K5,0)=5,"◆ 5 ◆",5),5))</f>
        <v>5</v>
      </c>
      <c r="G46" s="18"/>
    </row>
    <row r="47" spans="1:7" ht="15" customHeight="1" x14ac:dyDescent="0.25">
      <c r="B47" s="14"/>
      <c r="C47" s="19">
        <f>IF(K2="",4,IFERROR(IF(ROUND(K2,0)=4,"◆ 4 ◆",4),4))</f>
        <v>4</v>
      </c>
      <c r="D47" s="20">
        <f>IF(Gráficos!P6="",4,IFERROR(IF(ROUND(Gráficos!P6,0)=4,"◆ 4 ◆",4),4))</f>
        <v>4</v>
      </c>
      <c r="E47" s="21">
        <f>IF(K5="",4,IFERROR(IF(ROUND(K5,0)=4,"◆ 4 ◆",4),4))</f>
        <v>4</v>
      </c>
      <c r="G47" s="18"/>
    </row>
    <row r="48" spans="1:7" ht="15" customHeight="1" x14ac:dyDescent="0.25">
      <c r="B48" s="14"/>
      <c r="C48" s="19">
        <f>IF(K2="",3,IFERROR(IF(ROUND(K2,0)=3,"◆ 3 ◆",3),3))</f>
        <v>3</v>
      </c>
      <c r="D48" s="20">
        <f>IF(Gráficos!P6="",3,IFERROR(IF(ROUND(Gráficos!P6,0)=3,"◆ 3 ◆",3),3))</f>
        <v>3</v>
      </c>
      <c r="E48" s="21">
        <f>IF(K5="",3,IFERROR(IF(ROUND(K5,0)=3,"◆ 3 ◆",3),3))</f>
        <v>3</v>
      </c>
      <c r="G48" s="18"/>
    </row>
    <row r="49" spans="2:7" ht="15" customHeight="1" x14ac:dyDescent="0.25">
      <c r="B49" s="14"/>
      <c r="C49" s="19">
        <f>IF(K2="",2,IFERROR(IF(ROUND(K2,0)=2,"◆ 2 ◆",2),2))</f>
        <v>2</v>
      </c>
      <c r="D49" s="20">
        <f>IF(Gráficos!P6="",2,IFERROR(IF(ROUND(Gráficos!P6,0)=2,"◆ 2 ◆",2),2))</f>
        <v>2</v>
      </c>
      <c r="E49" s="21">
        <f>IF(K5="",2,IFERROR(IF(ROUND(K5,0)=2,"◆ 2 ◆",2),2))</f>
        <v>2</v>
      </c>
      <c r="G49" s="18"/>
    </row>
    <row r="50" spans="2:7" ht="15" customHeight="1" x14ac:dyDescent="0.25">
      <c r="B50" s="14"/>
      <c r="C50" s="19">
        <f>IF(K2="",1,IFERROR(IF(ROUND(K2,0)=1,"◆ 1 ◆",1),1))</f>
        <v>1</v>
      </c>
      <c r="D50" s="20">
        <f>IF(Gráficos!P6="",1,IFERROR(IF(ROUND(Gráficos!P6,0)=1,"◆ 1 ◆",1),1))</f>
        <v>1</v>
      </c>
      <c r="E50" s="21">
        <f>IF(K5="",1,IFERROR(IF(ROUND(K5,0)=1,"◆ 1 ◆",1),1))</f>
        <v>1</v>
      </c>
      <c r="G50" s="18"/>
    </row>
    <row r="51" spans="2:7" ht="15" customHeight="1" x14ac:dyDescent="0.25">
      <c r="B51" s="14"/>
      <c r="C51" s="19">
        <f>IF(K2="",0,IFERROR(IF(ROUND(K2,0)=0,"◆ 0 ◆",0),0))</f>
        <v>0</v>
      </c>
      <c r="D51" s="20">
        <f>IF(Gráficos!P6="",0,IFERROR(IF(ROUND(Gráficos!P6,0)=0,"◆ 0 ◆",0),0))</f>
        <v>0</v>
      </c>
      <c r="E51" s="21">
        <f>IF(K5="",0,IFERROR(IF(ROUND(K5,0)=0,"◆ 0 ◆",0),0))</f>
        <v>0</v>
      </c>
      <c r="G51" s="18"/>
    </row>
    <row r="52" spans="2:7" ht="15" customHeight="1" x14ac:dyDescent="0.25">
      <c r="B52" s="14"/>
      <c r="C52" s="15" t="s">
        <v>151</v>
      </c>
      <c r="D52" s="16" t="s">
        <v>151</v>
      </c>
      <c r="E52" s="17" t="s">
        <v>151</v>
      </c>
      <c r="G52" s="18"/>
    </row>
    <row r="53" spans="2:7" ht="25.5" customHeight="1" x14ac:dyDescent="0.25">
      <c r="B53" s="38" t="s">
        <v>162</v>
      </c>
      <c r="C53" s="40"/>
      <c r="D53" s="13"/>
      <c r="E53" s="38" t="s">
        <v>163</v>
      </c>
      <c r="F53" s="39"/>
      <c r="G53" s="40"/>
    </row>
    <row r="55" spans="2:7" ht="15" customHeight="1" x14ac:dyDescent="0.25">
      <c r="B55" s="47" t="str">
        <f>IF(Puntuaciones!C6="","",IF(Puntuaciones!C6&lt;45,"PRIORITARIO",IF(Puntuaciones!C6&lt;=54,"MODERADO","FORTALECIDO")))</f>
        <v>FORTALECIDO</v>
      </c>
      <c r="C55" s="27"/>
      <c r="E55" s="47" t="str">
        <f>IF(Puntuaciones!C9="","",IF(Puntuaciones!C9&lt;45,"PRIORITARIO",IF(Puntuaciones!C9&lt;=54,"MODERADO","FORTALECIDO")))</f>
        <v>FORTALECIDO</v>
      </c>
      <c r="F55" s="27"/>
      <c r="G55" s="27"/>
    </row>
    <row r="56" spans="2:7" ht="15" customHeight="1" x14ac:dyDescent="0.25">
      <c r="B56" s="44" t="s">
        <v>154</v>
      </c>
      <c r="C56" s="27"/>
      <c r="E56" s="44" t="s">
        <v>154</v>
      </c>
      <c r="F56" s="27"/>
      <c r="G56" s="27"/>
    </row>
    <row r="57" spans="2:7" ht="25.5" customHeight="1" x14ac:dyDescent="0.25">
      <c r="B57" s="37" t="s">
        <v>164</v>
      </c>
      <c r="C57" s="27"/>
      <c r="E57" s="37" t="s">
        <v>165</v>
      </c>
      <c r="F57" s="27"/>
      <c r="G57" s="27"/>
    </row>
    <row r="58" spans="2:7" ht="15.75" customHeight="1" x14ac:dyDescent="0.25">
      <c r="B58" s="41"/>
      <c r="C58" s="42"/>
      <c r="E58" s="41"/>
      <c r="F58" s="42"/>
      <c r="G58" s="42"/>
    </row>
    <row r="59" spans="2:7" ht="15.75" customHeight="1" x14ac:dyDescent="0.25">
      <c r="B59" s="43"/>
      <c r="C59" s="27"/>
      <c r="E59" s="43"/>
      <c r="F59" s="27"/>
      <c r="G59" s="27"/>
    </row>
    <row r="60" spans="2:7" ht="25.5" customHeight="1" x14ac:dyDescent="0.25">
      <c r="B60" s="37" t="s">
        <v>166</v>
      </c>
      <c r="C60" s="27"/>
      <c r="E60" s="37" t="s">
        <v>167</v>
      </c>
      <c r="F60" s="27"/>
      <c r="G60" s="27"/>
    </row>
    <row r="61" spans="2:7" ht="15.75" customHeight="1" x14ac:dyDescent="0.25">
      <c r="B61" s="41"/>
      <c r="C61" s="42"/>
      <c r="E61" s="41"/>
      <c r="F61" s="42"/>
      <c r="G61" s="42"/>
    </row>
    <row r="62" spans="2:7" ht="15.75" customHeight="1" x14ac:dyDescent="0.25">
      <c r="B62" s="43"/>
      <c r="C62" s="27"/>
      <c r="E62" s="43"/>
      <c r="F62" s="27"/>
      <c r="G62" s="27"/>
    </row>
    <row r="63" spans="2:7" ht="25.5" customHeight="1" x14ac:dyDescent="0.25">
      <c r="B63" s="37" t="s">
        <v>168</v>
      </c>
      <c r="C63" s="27"/>
      <c r="E63" s="37" t="s">
        <v>169</v>
      </c>
      <c r="F63" s="27"/>
      <c r="G63" s="27"/>
    </row>
    <row r="64" spans="2:7" ht="15.75" customHeight="1" x14ac:dyDescent="0.25">
      <c r="B64" s="41"/>
      <c r="C64" s="42"/>
      <c r="E64" s="41"/>
      <c r="F64" s="42"/>
      <c r="G64" s="42"/>
    </row>
    <row r="65" spans="1:7" ht="15.75" customHeight="1" x14ac:dyDescent="0.25">
      <c r="B65" s="43"/>
      <c r="C65" s="27"/>
      <c r="E65" s="43"/>
      <c r="F65" s="27"/>
      <c r="G65" s="27"/>
    </row>
    <row r="66" spans="1:7" ht="15" customHeight="1" x14ac:dyDescent="0.25">
      <c r="A66" s="32" t="s">
        <v>161</v>
      </c>
      <c r="B66" s="27"/>
      <c r="C66" s="27"/>
      <c r="D66" s="27"/>
      <c r="E66" s="27"/>
      <c r="F66" s="27"/>
      <c r="G66" s="27"/>
    </row>
    <row r="67" spans="1:7" ht="18" customHeight="1" x14ac:dyDescent="0.25">
      <c r="A67" s="29"/>
      <c r="B67" s="27"/>
      <c r="C67" s="27"/>
      <c r="D67" s="27"/>
      <c r="E67" s="27"/>
      <c r="F67" s="27"/>
      <c r="G67" s="27"/>
    </row>
    <row r="68" spans="1:7" ht="18" customHeight="1" x14ac:dyDescent="0.25">
      <c r="A68" s="27"/>
      <c r="B68" s="27"/>
      <c r="C68" s="27"/>
      <c r="D68" s="27"/>
      <c r="E68" s="27"/>
      <c r="F68" s="27"/>
      <c r="G68" s="27"/>
    </row>
    <row r="69" spans="1:7" ht="18" customHeight="1" x14ac:dyDescent="0.25">
      <c r="A69" s="27"/>
      <c r="B69" s="27"/>
      <c r="C69" s="27"/>
      <c r="D69" s="27"/>
      <c r="E69" s="27"/>
      <c r="F69" s="27"/>
      <c r="G69" s="27"/>
    </row>
    <row r="72" spans="1:7" ht="21.75" customHeight="1" x14ac:dyDescent="0.25">
      <c r="B72" s="66" t="s">
        <v>137</v>
      </c>
      <c r="C72" s="67"/>
      <c r="D72" s="67"/>
      <c r="E72" s="67"/>
      <c r="F72" s="67"/>
      <c r="G72" s="68"/>
    </row>
    <row r="73" spans="1:7" ht="15" customHeight="1" x14ac:dyDescent="0.25">
      <c r="B73" s="45" t="s">
        <v>122</v>
      </c>
      <c r="C73" s="46"/>
      <c r="D73" s="13"/>
      <c r="E73" s="45" t="s">
        <v>123</v>
      </c>
      <c r="F73" s="27"/>
      <c r="G73" s="46"/>
    </row>
    <row r="74" spans="1:7" ht="15" customHeight="1" x14ac:dyDescent="0.25">
      <c r="B74" s="14"/>
      <c r="C74" s="15" t="s">
        <v>150</v>
      </c>
      <c r="D74" s="16" t="s">
        <v>150</v>
      </c>
      <c r="E74" s="17" t="s">
        <v>150</v>
      </c>
      <c r="G74" s="18"/>
    </row>
    <row r="75" spans="1:7" ht="15" customHeight="1" x14ac:dyDescent="0.25">
      <c r="B75" s="14"/>
      <c r="C75" s="19">
        <f>IF(K6="",10,IFERROR(IF(ROUND(K6,0)=10,"◆ 10 ◆",10),10))</f>
        <v>10</v>
      </c>
      <c r="D75" s="20">
        <f>IF(Gráficos!P7="",10,IFERROR(IF(ROUND(Gráficos!P7,0)=10,"◆ 10 ◆",10),10))</f>
        <v>10</v>
      </c>
      <c r="E75" s="21">
        <f>IF(K7="",10,IFERROR(IF(ROUND(K7,0)=10,"◆ 10 ◆",10),10))</f>
        <v>10</v>
      </c>
      <c r="G75" s="18"/>
    </row>
    <row r="76" spans="1:7" ht="15" customHeight="1" x14ac:dyDescent="0.25">
      <c r="B76" s="14"/>
      <c r="C76" s="19">
        <f>IF(K6="",9,IFERROR(IF(ROUND(K6,0)=9,"◆ 9 ◆",9),9))</f>
        <v>9</v>
      </c>
      <c r="D76" s="20">
        <f>IF(Gráficos!P7="",9,IFERROR(IF(ROUND(Gráficos!P7,0)=9,"◆ 9 ◆",9),9))</f>
        <v>9</v>
      </c>
      <c r="E76" s="21">
        <f>IF(K7="",9,IFERROR(IF(ROUND(K7,0)=9,"◆ 9 ◆",9),9))</f>
        <v>9</v>
      </c>
      <c r="G76" s="18"/>
    </row>
    <row r="77" spans="1:7" ht="15" customHeight="1" x14ac:dyDescent="0.25">
      <c r="B77" s="14"/>
      <c r="C77" s="19">
        <f>IF(K6="",8,IFERROR(IF(ROUND(K6,0)=8,"◆ 8 ◆",8),8))</f>
        <v>8</v>
      </c>
      <c r="D77" s="20">
        <f>IF(Gráficos!P7="",8,IFERROR(IF(ROUND(Gráficos!P7,0)=8,"◆ 8 ◆",8),8))</f>
        <v>8</v>
      </c>
      <c r="E77" s="21">
        <f>IF(K7="",8,IFERROR(IF(ROUND(K7,0)=8,"◆ 8 ◆",8),8))</f>
        <v>8</v>
      </c>
      <c r="G77" s="18"/>
    </row>
    <row r="78" spans="1:7" ht="15" customHeight="1" x14ac:dyDescent="0.25">
      <c r="B78" s="14"/>
      <c r="C78" s="19">
        <f>IF(K6="",7,IFERROR(IF(ROUND(K6,0)=7,"◆ 7 ◆",7),7))</f>
        <v>7</v>
      </c>
      <c r="D78" s="20">
        <f>IF(Gráficos!P7="",7,IFERROR(IF(ROUND(Gráficos!P7,0)=7,"◆ 7 ◆",7),7))</f>
        <v>7</v>
      </c>
      <c r="E78" s="21" t="str">
        <f>IF(K7="",7,IFERROR(IF(ROUND(K7,0)=7,"◆ 7 ◆",7),7))</f>
        <v>◆ 7 ◆</v>
      </c>
      <c r="G78" s="18"/>
    </row>
    <row r="79" spans="1:7" ht="15" customHeight="1" x14ac:dyDescent="0.25">
      <c r="B79" s="14"/>
      <c r="C79" s="19" t="str">
        <f>IF(K6="",6,IFERROR(IF(ROUND(K6,0)=6,"◆ 6 ◆",6),6))</f>
        <v>◆ 6 ◆</v>
      </c>
      <c r="D79" s="20">
        <f>IF(Gráficos!P7="",6,IFERROR(IF(ROUND(Gráficos!P7,0)=6,"◆ 6 ◆",6),6))</f>
        <v>6</v>
      </c>
      <c r="E79" s="21">
        <f>IF(K7="",6,IFERROR(IF(ROUND(K7,0)=6,"◆ 6 ◆",6),6))</f>
        <v>6</v>
      </c>
      <c r="G79" s="18"/>
    </row>
    <row r="80" spans="1:7" ht="15" customHeight="1" x14ac:dyDescent="0.25">
      <c r="B80" s="14"/>
      <c r="C80" s="19">
        <f>IF(K6="",5,IFERROR(IF(ROUND(K6,0)=5,"◆ 5 ◆",5),5))</f>
        <v>5</v>
      </c>
      <c r="D80" s="20">
        <f>IF(Gráficos!P7="",5,IFERROR(IF(ROUND(Gráficos!P7,0)=5,"◆ 5 ◆",5),5))</f>
        <v>5</v>
      </c>
      <c r="E80" s="21">
        <f>IF(K7="",5,IFERROR(IF(ROUND(K7,0)=5,"◆ 5 ◆",5),5))</f>
        <v>5</v>
      </c>
      <c r="G80" s="18"/>
    </row>
    <row r="81" spans="2:7" ht="15" customHeight="1" x14ac:dyDescent="0.25">
      <c r="B81" s="14"/>
      <c r="C81" s="19">
        <f>IF(K6="",4,IFERROR(IF(ROUND(K6,0)=4,"◆ 4 ◆",4),4))</f>
        <v>4</v>
      </c>
      <c r="D81" s="20" t="str">
        <f>IF(Gráficos!P7="",4,IFERROR(IF(ROUND(Gráficos!P7,0)=4,"◆ 4 ◆",4),4))</f>
        <v>◆ 4 ◆</v>
      </c>
      <c r="E81" s="21">
        <f>IF(K7="",4,IFERROR(IF(ROUND(K7,0)=4,"◆ 4 ◆",4),4))</f>
        <v>4</v>
      </c>
      <c r="G81" s="18"/>
    </row>
    <row r="82" spans="2:7" ht="15" customHeight="1" x14ac:dyDescent="0.25">
      <c r="B82" s="14"/>
      <c r="C82" s="19">
        <f>IF(K6="",3,IFERROR(IF(ROUND(K6,0)=3,"◆ 3 ◆",3),3))</f>
        <v>3</v>
      </c>
      <c r="D82" s="20">
        <f>IF(Gráficos!P7="",3,IFERROR(IF(ROUND(Gráficos!P7,0)=3,"◆ 3 ◆",3),3))</f>
        <v>3</v>
      </c>
      <c r="E82" s="21">
        <f>IF(K7="",3,IFERROR(IF(ROUND(K7,0)=3,"◆ 3 ◆",3),3))</f>
        <v>3</v>
      </c>
      <c r="G82" s="18"/>
    </row>
    <row r="83" spans="2:7" ht="15" customHeight="1" x14ac:dyDescent="0.25">
      <c r="B83" s="14"/>
      <c r="C83" s="19">
        <f>IF(K6="",2,IFERROR(IF(ROUND(K6,0)=2,"◆ 2 ◆",2),2))</f>
        <v>2</v>
      </c>
      <c r="D83" s="20">
        <f>IF(Gráficos!P7="",2,IFERROR(IF(ROUND(Gráficos!P7,0)=2,"◆ 2 ◆",2),2))</f>
        <v>2</v>
      </c>
      <c r="E83" s="21">
        <f>IF(K7="",2,IFERROR(IF(ROUND(K7,0)=2,"◆ 2 ◆",2),2))</f>
        <v>2</v>
      </c>
      <c r="G83" s="18"/>
    </row>
    <row r="84" spans="2:7" ht="15" customHeight="1" x14ac:dyDescent="0.25">
      <c r="B84" s="14"/>
      <c r="C84" s="19">
        <f>IF(K6="",1,IFERROR(IF(ROUND(K6,0)=1,"◆ 1 ◆",1),1))</f>
        <v>1</v>
      </c>
      <c r="D84" s="20">
        <f>IF(Gráficos!P7="",1,IFERROR(IF(ROUND(Gráficos!P7,0)=1,"◆ 1 ◆",1),1))</f>
        <v>1</v>
      </c>
      <c r="E84" s="21">
        <f>IF(K7="",1,IFERROR(IF(ROUND(K7,0)=1,"◆ 1 ◆",1),1))</f>
        <v>1</v>
      </c>
      <c r="G84" s="18"/>
    </row>
    <row r="85" spans="2:7" ht="15" customHeight="1" x14ac:dyDescent="0.25">
      <c r="B85" s="14"/>
      <c r="C85" s="19">
        <f>IF(K6="",0,IFERROR(IF(ROUND(K6,0)=0,"◆ 0 ◆",0),0))</f>
        <v>0</v>
      </c>
      <c r="D85" s="20">
        <f>IF(Gráficos!P7="",0,IFERROR(IF(ROUND(Gráficos!P7,0)=0,"◆ 0 ◆",0),0))</f>
        <v>0</v>
      </c>
      <c r="E85" s="21">
        <f>IF(K7="",0,IFERROR(IF(ROUND(K7,0)=0,"◆ 0 ◆",0),0))</f>
        <v>0</v>
      </c>
      <c r="G85" s="18"/>
    </row>
    <row r="86" spans="2:7" ht="15" customHeight="1" x14ac:dyDescent="0.25">
      <c r="B86" s="14"/>
      <c r="C86" s="15" t="s">
        <v>151</v>
      </c>
      <c r="D86" s="16" t="s">
        <v>151</v>
      </c>
      <c r="E86" s="17" t="s">
        <v>151</v>
      </c>
      <c r="G86" s="18"/>
    </row>
    <row r="87" spans="2:7" ht="25.5" customHeight="1" x14ac:dyDescent="0.25">
      <c r="B87" s="38" t="s">
        <v>170</v>
      </c>
      <c r="C87" s="40"/>
      <c r="D87" s="13"/>
      <c r="E87" s="38" t="s">
        <v>171</v>
      </c>
      <c r="F87" s="39"/>
      <c r="G87" s="40"/>
    </row>
    <row r="89" spans="2:7" ht="15" customHeight="1" x14ac:dyDescent="0.25">
      <c r="B89" s="47" t="str">
        <f>IF(Puntuaciones!C10="","",IF(Puntuaciones!C10&lt;45,"PRIORITARIO",IF(Puntuaciones!C10&lt;=54,"MODERADO","FORTALECIDO")))</f>
        <v>FORTALECIDO</v>
      </c>
      <c r="C89" s="27"/>
      <c r="E89" s="47" t="str">
        <f>IF(Puntuaciones!C11="","",IF(Puntuaciones!C11&lt;45,"PRIORITARIO",IF(Puntuaciones!C11&lt;=54,"MODERADO","FORTALECIDO")))</f>
        <v>FORTALECIDO</v>
      </c>
      <c r="F89" s="27"/>
      <c r="G89" s="27"/>
    </row>
    <row r="90" spans="2:7" ht="15" customHeight="1" x14ac:dyDescent="0.25">
      <c r="B90" s="44" t="s">
        <v>154</v>
      </c>
      <c r="C90" s="27"/>
      <c r="E90" s="44" t="s">
        <v>154</v>
      </c>
      <c r="F90" s="27"/>
      <c r="G90" s="27"/>
    </row>
    <row r="91" spans="2:7" ht="25.5" customHeight="1" x14ac:dyDescent="0.25">
      <c r="B91" s="37" t="s">
        <v>172</v>
      </c>
      <c r="C91" s="27"/>
      <c r="E91" s="37" t="s">
        <v>173</v>
      </c>
      <c r="F91" s="27"/>
      <c r="G91" s="27"/>
    </row>
    <row r="92" spans="2:7" ht="15.75" customHeight="1" x14ac:dyDescent="0.25">
      <c r="B92" s="41"/>
      <c r="C92" s="42"/>
      <c r="E92" s="41"/>
      <c r="F92" s="42"/>
      <c r="G92" s="42"/>
    </row>
    <row r="93" spans="2:7" ht="15.75" customHeight="1" x14ac:dyDescent="0.25">
      <c r="B93" s="43"/>
      <c r="C93" s="27"/>
      <c r="E93" s="43"/>
      <c r="F93" s="27"/>
      <c r="G93" s="27"/>
    </row>
    <row r="94" spans="2:7" ht="25.5" customHeight="1" x14ac:dyDescent="0.25">
      <c r="B94" s="37" t="s">
        <v>174</v>
      </c>
      <c r="C94" s="27"/>
      <c r="E94" s="37" t="s">
        <v>175</v>
      </c>
      <c r="F94" s="27"/>
      <c r="G94" s="27"/>
    </row>
    <row r="95" spans="2:7" ht="15.75" customHeight="1" x14ac:dyDescent="0.25">
      <c r="B95" s="41"/>
      <c r="C95" s="42"/>
      <c r="E95" s="41"/>
      <c r="F95" s="42"/>
      <c r="G95" s="42"/>
    </row>
    <row r="96" spans="2:7" ht="15.75" customHeight="1" x14ac:dyDescent="0.25">
      <c r="B96" s="43"/>
      <c r="C96" s="27"/>
      <c r="E96" s="43"/>
      <c r="F96" s="27"/>
      <c r="G96" s="27"/>
    </row>
    <row r="97" spans="1:7" ht="25.5" customHeight="1" x14ac:dyDescent="0.25">
      <c r="B97" s="37" t="s">
        <v>176</v>
      </c>
      <c r="C97" s="27"/>
      <c r="E97" s="37" t="s">
        <v>177</v>
      </c>
      <c r="F97" s="27"/>
      <c r="G97" s="27"/>
    </row>
    <row r="98" spans="1:7" ht="15.75" customHeight="1" x14ac:dyDescent="0.25">
      <c r="B98" s="41"/>
      <c r="C98" s="42"/>
      <c r="E98" s="41"/>
      <c r="F98" s="42"/>
      <c r="G98" s="42"/>
    </row>
    <row r="99" spans="1:7" ht="15.75" customHeight="1" x14ac:dyDescent="0.25">
      <c r="B99" s="43"/>
      <c r="C99" s="27"/>
      <c r="E99" s="43"/>
      <c r="F99" s="27"/>
      <c r="G99" s="27"/>
    </row>
    <row r="100" spans="1:7" ht="15" customHeight="1" x14ac:dyDescent="0.25">
      <c r="A100" s="32" t="s">
        <v>161</v>
      </c>
      <c r="B100" s="27"/>
      <c r="C100" s="27"/>
      <c r="D100" s="27"/>
      <c r="E100" s="27"/>
      <c r="F100" s="27"/>
      <c r="G100" s="27"/>
    </row>
    <row r="101" spans="1:7" ht="18" customHeight="1" x14ac:dyDescent="0.25">
      <c r="A101" s="29"/>
      <c r="B101" s="27"/>
      <c r="C101" s="27"/>
      <c r="D101" s="27"/>
      <c r="E101" s="27"/>
      <c r="F101" s="27"/>
      <c r="G101" s="27"/>
    </row>
    <row r="102" spans="1:7" ht="18" customHeight="1" x14ac:dyDescent="0.25">
      <c r="A102" s="27"/>
      <c r="B102" s="27"/>
      <c r="C102" s="27"/>
      <c r="D102" s="27"/>
      <c r="E102" s="27"/>
      <c r="F102" s="27"/>
      <c r="G102" s="27"/>
    </row>
    <row r="103" spans="1:7" ht="18" customHeight="1" x14ac:dyDescent="0.25">
      <c r="A103" s="27"/>
      <c r="B103" s="27"/>
      <c r="C103" s="27"/>
      <c r="D103" s="27"/>
      <c r="E103" s="27"/>
      <c r="F103" s="27"/>
      <c r="G103" s="27"/>
    </row>
  </sheetData>
  <mergeCells count="72">
    <mergeCell ref="E94:G94"/>
    <mergeCell ref="B5:C5"/>
    <mergeCell ref="E5:G5"/>
    <mergeCell ref="E23:G23"/>
    <mergeCell ref="E27:G28"/>
    <mergeCell ref="E30:G31"/>
    <mergeCell ref="B26:C26"/>
    <mergeCell ref="E29:G29"/>
    <mergeCell ref="A1:G1"/>
    <mergeCell ref="E22:G22"/>
    <mergeCell ref="B29:C29"/>
    <mergeCell ref="E97:G97"/>
    <mergeCell ref="B19:C19"/>
    <mergeCell ref="E53:G53"/>
    <mergeCell ref="B4:G4"/>
    <mergeCell ref="E56:G56"/>
    <mergeCell ref="E21:G21"/>
    <mergeCell ref="B27:C28"/>
    <mergeCell ref="B72:G72"/>
    <mergeCell ref="B55:C55"/>
    <mergeCell ref="E55:G55"/>
    <mergeCell ref="B61:C62"/>
    <mergeCell ref="A66:G66"/>
    <mergeCell ref="A3:G3"/>
    <mergeCell ref="B2:C2"/>
    <mergeCell ref="E24:G25"/>
    <mergeCell ref="E89:G89"/>
    <mergeCell ref="E58:G59"/>
    <mergeCell ref="B64:C65"/>
    <mergeCell ref="A67:G69"/>
    <mergeCell ref="B23:C23"/>
    <mergeCell ref="E26:G26"/>
    <mergeCell ref="E57:G57"/>
    <mergeCell ref="B60:C60"/>
    <mergeCell ref="B30:C31"/>
    <mergeCell ref="B57:C57"/>
    <mergeCell ref="E64:G65"/>
    <mergeCell ref="B53:C53"/>
    <mergeCell ref="B73:C73"/>
    <mergeCell ref="B87:C87"/>
    <mergeCell ref="B98:C99"/>
    <mergeCell ref="A101:G103"/>
    <mergeCell ref="B90:C90"/>
    <mergeCell ref="E60:G60"/>
    <mergeCell ref="A100:G100"/>
    <mergeCell ref="E90:G90"/>
    <mergeCell ref="E92:G93"/>
    <mergeCell ref="B95:C96"/>
    <mergeCell ref="B92:C93"/>
    <mergeCell ref="E91:G91"/>
    <mergeCell ref="E98:G99"/>
    <mergeCell ref="B89:C89"/>
    <mergeCell ref="E61:G62"/>
    <mergeCell ref="E73:G73"/>
    <mergeCell ref="B94:C94"/>
    <mergeCell ref="B63:C63"/>
    <mergeCell ref="A32:G32"/>
    <mergeCell ref="E63:G63"/>
    <mergeCell ref="B91:C91"/>
    <mergeCell ref="B97:C97"/>
    <mergeCell ref="E19:G19"/>
    <mergeCell ref="A33:G35"/>
    <mergeCell ref="B22:C22"/>
    <mergeCell ref="B24:C25"/>
    <mergeCell ref="B56:C56"/>
    <mergeCell ref="B38:G38"/>
    <mergeCell ref="B39:C39"/>
    <mergeCell ref="B21:C21"/>
    <mergeCell ref="E39:G39"/>
    <mergeCell ref="B58:C59"/>
    <mergeCell ref="E95:G96"/>
    <mergeCell ref="E87:G87"/>
  </mergeCells>
  <conditionalFormatting sqref="C7">
    <cfRule type="expression" dxfId="215" priority="2">
      <formula>ISNUMBER(SEARCH("◆",C7))</formula>
    </cfRule>
  </conditionalFormatting>
  <conditionalFormatting sqref="D7">
    <cfRule type="expression" dxfId="214" priority="3">
      <formula>ISNUMBER(SEARCH("◆",D7))</formula>
    </cfRule>
  </conditionalFormatting>
  <conditionalFormatting sqref="E7">
    <cfRule type="expression" dxfId="213" priority="4">
      <formula>ISNUMBER(SEARCH("◆",E7))</formula>
    </cfRule>
  </conditionalFormatting>
  <conditionalFormatting sqref="C8">
    <cfRule type="expression" dxfId="212" priority="5">
      <formula>ISNUMBER(SEARCH("◆",C8))</formula>
    </cfRule>
  </conditionalFormatting>
  <conditionalFormatting sqref="D8">
    <cfRule type="expression" dxfId="211" priority="6">
      <formula>ISNUMBER(SEARCH("◆",D8))</formula>
    </cfRule>
  </conditionalFormatting>
  <conditionalFormatting sqref="E8">
    <cfRule type="expression" dxfId="210" priority="7">
      <formula>ISNUMBER(SEARCH("◆",E8))</formula>
    </cfRule>
  </conditionalFormatting>
  <conditionalFormatting sqref="C9">
    <cfRule type="expression" dxfId="209" priority="8">
      <formula>ISNUMBER(SEARCH("◆",C9))</formula>
    </cfRule>
  </conditionalFormatting>
  <conditionalFormatting sqref="D9">
    <cfRule type="expression" dxfId="208" priority="9">
      <formula>ISNUMBER(SEARCH("◆",D9))</formula>
    </cfRule>
  </conditionalFormatting>
  <conditionalFormatting sqref="E9">
    <cfRule type="expression" dxfId="207" priority="10">
      <formula>ISNUMBER(SEARCH("◆",E9))</formula>
    </cfRule>
  </conditionalFormatting>
  <conditionalFormatting sqref="C10">
    <cfRule type="expression" dxfId="206" priority="11">
      <formula>ISNUMBER(SEARCH("◆",C10))</formula>
    </cfRule>
  </conditionalFormatting>
  <conditionalFormatting sqref="D10">
    <cfRule type="expression" dxfId="205" priority="12">
      <formula>ISNUMBER(SEARCH("◆",D10))</formula>
    </cfRule>
  </conditionalFormatting>
  <conditionalFormatting sqref="E10">
    <cfRule type="expression" dxfId="204" priority="13">
      <formula>ISNUMBER(SEARCH("◆",E10))</formula>
    </cfRule>
  </conditionalFormatting>
  <conditionalFormatting sqref="C11">
    <cfRule type="expression" dxfId="203" priority="14">
      <formula>ISNUMBER(SEARCH("◆",C11))</formula>
    </cfRule>
  </conditionalFormatting>
  <conditionalFormatting sqref="D11">
    <cfRule type="expression" dxfId="202" priority="15">
      <formula>ISNUMBER(SEARCH("◆",D11))</formula>
    </cfRule>
  </conditionalFormatting>
  <conditionalFormatting sqref="E11">
    <cfRule type="expression" dxfId="201" priority="16">
      <formula>ISNUMBER(SEARCH("◆",E11))</formula>
    </cfRule>
  </conditionalFormatting>
  <conditionalFormatting sqref="C12">
    <cfRule type="expression" dxfId="200" priority="17">
      <formula>ISNUMBER(SEARCH("◆",C12))</formula>
    </cfRule>
  </conditionalFormatting>
  <conditionalFormatting sqref="D12">
    <cfRule type="expression" dxfId="199" priority="18">
      <formula>ISNUMBER(SEARCH("◆",D12))</formula>
    </cfRule>
  </conditionalFormatting>
  <conditionalFormatting sqref="E12">
    <cfRule type="expression" dxfId="198" priority="19">
      <formula>ISNUMBER(SEARCH("◆",E12))</formula>
    </cfRule>
  </conditionalFormatting>
  <conditionalFormatting sqref="C13">
    <cfRule type="expression" dxfId="197" priority="20">
      <formula>ISNUMBER(SEARCH("◆",C13))</formula>
    </cfRule>
  </conditionalFormatting>
  <conditionalFormatting sqref="D13">
    <cfRule type="expression" dxfId="196" priority="21">
      <formula>ISNUMBER(SEARCH("◆",D13))</formula>
    </cfRule>
  </conditionalFormatting>
  <conditionalFormatting sqref="E13">
    <cfRule type="expression" dxfId="195" priority="22">
      <formula>ISNUMBER(SEARCH("◆",E13))</formula>
    </cfRule>
  </conditionalFormatting>
  <conditionalFormatting sqref="C14">
    <cfRule type="expression" dxfId="194" priority="23">
      <formula>ISNUMBER(SEARCH("◆",C14))</formula>
    </cfRule>
  </conditionalFormatting>
  <conditionalFormatting sqref="D14">
    <cfRule type="expression" dxfId="193" priority="24">
      <formula>ISNUMBER(SEARCH("◆",D14))</formula>
    </cfRule>
  </conditionalFormatting>
  <conditionalFormatting sqref="E14">
    <cfRule type="expression" dxfId="192" priority="25">
      <formula>ISNUMBER(SEARCH("◆",E14))</formula>
    </cfRule>
  </conditionalFormatting>
  <conditionalFormatting sqref="C15">
    <cfRule type="expression" dxfId="191" priority="26">
      <formula>ISNUMBER(SEARCH("◆",C15))</formula>
    </cfRule>
  </conditionalFormatting>
  <conditionalFormatting sqref="D15">
    <cfRule type="expression" dxfId="190" priority="27">
      <formula>ISNUMBER(SEARCH("◆",D15))</formula>
    </cfRule>
  </conditionalFormatting>
  <conditionalFormatting sqref="E15">
    <cfRule type="expression" dxfId="189" priority="28">
      <formula>ISNUMBER(SEARCH("◆",E15))</formula>
    </cfRule>
  </conditionalFormatting>
  <conditionalFormatting sqref="C16">
    <cfRule type="expression" dxfId="188" priority="29">
      <formula>ISNUMBER(SEARCH("◆",C16))</formula>
    </cfRule>
  </conditionalFormatting>
  <conditionalFormatting sqref="D16">
    <cfRule type="expression" dxfId="187" priority="30">
      <formula>ISNUMBER(SEARCH("◆",D16))</formula>
    </cfRule>
  </conditionalFormatting>
  <conditionalFormatting sqref="E16">
    <cfRule type="expression" dxfId="186" priority="31">
      <formula>ISNUMBER(SEARCH("◆",E16))</formula>
    </cfRule>
  </conditionalFormatting>
  <conditionalFormatting sqref="C17">
    <cfRule type="expression" dxfId="185" priority="32">
      <formula>ISNUMBER(SEARCH("◆",C17))</formula>
    </cfRule>
  </conditionalFormatting>
  <conditionalFormatting sqref="D17">
    <cfRule type="expression" dxfId="184" priority="33">
      <formula>ISNUMBER(SEARCH("◆",D17))</formula>
    </cfRule>
  </conditionalFormatting>
  <conditionalFormatting sqref="E17">
    <cfRule type="expression" dxfId="183" priority="34">
      <formula>ISNUMBER(SEARCH("◆",E17))</formula>
    </cfRule>
  </conditionalFormatting>
  <conditionalFormatting sqref="B21">
    <cfRule type="expression" dxfId="182" priority="35">
      <formula>B21="PRIORITARIO"</formula>
    </cfRule>
    <cfRule type="expression" dxfId="181" priority="36">
      <formula>B21="MODERADO"</formula>
    </cfRule>
    <cfRule type="expression" dxfId="180" priority="37">
      <formula>B21="FORTALECIDO"</formula>
    </cfRule>
  </conditionalFormatting>
  <conditionalFormatting sqref="E21">
    <cfRule type="expression" dxfId="179" priority="38">
      <formula>E21="PRIORITARIO"</formula>
    </cfRule>
    <cfRule type="expression" dxfId="178" priority="39">
      <formula>E21="MODERADO"</formula>
    </cfRule>
    <cfRule type="expression" dxfId="177" priority="40">
      <formula>E21="FORTALECIDO"</formula>
    </cfRule>
  </conditionalFormatting>
  <conditionalFormatting sqref="C41">
    <cfRule type="expression" dxfId="176" priority="41">
      <formula>ISNUMBER(SEARCH("◆",C41))</formula>
    </cfRule>
  </conditionalFormatting>
  <conditionalFormatting sqref="D41">
    <cfRule type="expression" dxfId="175" priority="42">
      <formula>ISNUMBER(SEARCH("◆",D41))</formula>
    </cfRule>
  </conditionalFormatting>
  <conditionalFormatting sqref="E41">
    <cfRule type="expression" dxfId="174" priority="43">
      <formula>ISNUMBER(SEARCH("◆",E41))</formula>
    </cfRule>
  </conditionalFormatting>
  <conditionalFormatting sqref="C42">
    <cfRule type="expression" dxfId="173" priority="44">
      <formula>ISNUMBER(SEARCH("◆",C42))</formula>
    </cfRule>
  </conditionalFormatting>
  <conditionalFormatting sqref="D42">
    <cfRule type="expression" dxfId="172" priority="45">
      <formula>ISNUMBER(SEARCH("◆",D42))</formula>
    </cfRule>
  </conditionalFormatting>
  <conditionalFormatting sqref="E42">
    <cfRule type="expression" dxfId="171" priority="46">
      <formula>ISNUMBER(SEARCH("◆",E42))</formula>
    </cfRule>
  </conditionalFormatting>
  <conditionalFormatting sqref="C43">
    <cfRule type="expression" dxfId="170" priority="47">
      <formula>ISNUMBER(SEARCH("◆",C43))</formula>
    </cfRule>
  </conditionalFormatting>
  <conditionalFormatting sqref="D43">
    <cfRule type="expression" dxfId="169" priority="48">
      <formula>ISNUMBER(SEARCH("◆",D43))</formula>
    </cfRule>
  </conditionalFormatting>
  <conditionalFormatting sqref="E43">
    <cfRule type="expression" dxfId="168" priority="49">
      <formula>ISNUMBER(SEARCH("◆",E43))</formula>
    </cfRule>
  </conditionalFormatting>
  <conditionalFormatting sqref="C44">
    <cfRule type="expression" dxfId="167" priority="50">
      <formula>ISNUMBER(SEARCH("◆",C44))</formula>
    </cfRule>
  </conditionalFormatting>
  <conditionalFormatting sqref="D44">
    <cfRule type="expression" dxfId="166" priority="51">
      <formula>ISNUMBER(SEARCH("◆",D44))</formula>
    </cfRule>
  </conditionalFormatting>
  <conditionalFormatting sqref="E44">
    <cfRule type="expression" dxfId="165" priority="52">
      <formula>ISNUMBER(SEARCH("◆",E44))</formula>
    </cfRule>
  </conditionalFormatting>
  <conditionalFormatting sqref="C45">
    <cfRule type="expression" dxfId="164" priority="53">
      <formula>ISNUMBER(SEARCH("◆",C45))</formula>
    </cfRule>
  </conditionalFormatting>
  <conditionalFormatting sqref="D45">
    <cfRule type="expression" dxfId="163" priority="54">
      <formula>ISNUMBER(SEARCH("◆",D45))</formula>
    </cfRule>
  </conditionalFormatting>
  <conditionalFormatting sqref="E45">
    <cfRule type="expression" dxfId="162" priority="55">
      <formula>ISNUMBER(SEARCH("◆",E45))</formula>
    </cfRule>
  </conditionalFormatting>
  <conditionalFormatting sqref="C46">
    <cfRule type="expression" dxfId="161" priority="56">
      <formula>ISNUMBER(SEARCH("◆",C46))</formula>
    </cfRule>
  </conditionalFormatting>
  <conditionalFormatting sqref="D46">
    <cfRule type="expression" dxfId="160" priority="57">
      <formula>ISNUMBER(SEARCH("◆",D46))</formula>
    </cfRule>
  </conditionalFormatting>
  <conditionalFormatting sqref="E46">
    <cfRule type="expression" dxfId="159" priority="58">
      <formula>ISNUMBER(SEARCH("◆",E46))</formula>
    </cfRule>
  </conditionalFormatting>
  <conditionalFormatting sqref="C47">
    <cfRule type="expression" dxfId="158" priority="59">
      <formula>ISNUMBER(SEARCH("◆",C47))</formula>
    </cfRule>
  </conditionalFormatting>
  <conditionalFormatting sqref="D47">
    <cfRule type="expression" dxfId="157" priority="60">
      <formula>ISNUMBER(SEARCH("◆",D47))</formula>
    </cfRule>
  </conditionalFormatting>
  <conditionalFormatting sqref="E47">
    <cfRule type="expression" dxfId="156" priority="61">
      <formula>ISNUMBER(SEARCH("◆",E47))</formula>
    </cfRule>
  </conditionalFormatting>
  <conditionalFormatting sqref="C48">
    <cfRule type="expression" dxfId="155" priority="62">
      <formula>ISNUMBER(SEARCH("◆",C48))</formula>
    </cfRule>
  </conditionalFormatting>
  <conditionalFormatting sqref="D48">
    <cfRule type="expression" dxfId="154" priority="63">
      <formula>ISNUMBER(SEARCH("◆",D48))</formula>
    </cfRule>
  </conditionalFormatting>
  <conditionalFormatting sqref="E48">
    <cfRule type="expression" dxfId="153" priority="64">
      <formula>ISNUMBER(SEARCH("◆",E48))</formula>
    </cfRule>
  </conditionalFormatting>
  <conditionalFormatting sqref="C49">
    <cfRule type="expression" dxfId="152" priority="65">
      <formula>ISNUMBER(SEARCH("◆",C49))</formula>
    </cfRule>
  </conditionalFormatting>
  <conditionalFormatting sqref="D49">
    <cfRule type="expression" dxfId="151" priority="66">
      <formula>ISNUMBER(SEARCH("◆",D49))</formula>
    </cfRule>
  </conditionalFormatting>
  <conditionalFormatting sqref="E49">
    <cfRule type="expression" dxfId="150" priority="67">
      <formula>ISNUMBER(SEARCH("◆",E49))</formula>
    </cfRule>
  </conditionalFormatting>
  <conditionalFormatting sqref="C50">
    <cfRule type="expression" dxfId="149" priority="68">
      <formula>ISNUMBER(SEARCH("◆",C50))</formula>
    </cfRule>
  </conditionalFormatting>
  <conditionalFormatting sqref="D50">
    <cfRule type="expression" dxfId="148" priority="69">
      <formula>ISNUMBER(SEARCH("◆",D50))</formula>
    </cfRule>
  </conditionalFormatting>
  <conditionalFormatting sqref="E50">
    <cfRule type="expression" dxfId="147" priority="70">
      <formula>ISNUMBER(SEARCH("◆",E50))</formula>
    </cfRule>
  </conditionalFormatting>
  <conditionalFormatting sqref="C51">
    <cfRule type="expression" dxfId="146" priority="71">
      <formula>ISNUMBER(SEARCH("◆",C51))</formula>
    </cfRule>
  </conditionalFormatting>
  <conditionalFormatting sqref="D51">
    <cfRule type="expression" dxfId="145" priority="72">
      <formula>ISNUMBER(SEARCH("◆",D51))</formula>
    </cfRule>
  </conditionalFormatting>
  <conditionalFormatting sqref="E51">
    <cfRule type="expression" dxfId="144" priority="73">
      <formula>ISNUMBER(SEARCH("◆",E51))</formula>
    </cfRule>
  </conditionalFormatting>
  <conditionalFormatting sqref="B55">
    <cfRule type="expression" dxfId="143" priority="74">
      <formula>B55="PRIORITARIO"</formula>
    </cfRule>
    <cfRule type="expression" dxfId="142" priority="75">
      <formula>B55="MODERADO"</formula>
    </cfRule>
    <cfRule type="expression" dxfId="141" priority="76">
      <formula>B55="FORTALECIDO"</formula>
    </cfRule>
  </conditionalFormatting>
  <conditionalFormatting sqref="E55">
    <cfRule type="expression" dxfId="140" priority="77">
      <formula>E55="PRIORITARIO"</formula>
    </cfRule>
    <cfRule type="expression" dxfId="139" priority="78">
      <formula>E55="MODERADO"</formula>
    </cfRule>
    <cfRule type="expression" dxfId="138" priority="79">
      <formula>E55="FORTALECIDO"</formula>
    </cfRule>
  </conditionalFormatting>
  <conditionalFormatting sqref="C75">
    <cfRule type="expression" dxfId="137" priority="80">
      <formula>ISNUMBER(SEARCH("◆",C75))</formula>
    </cfRule>
  </conditionalFormatting>
  <conditionalFormatting sqref="D75">
    <cfRule type="expression" dxfId="136" priority="81">
      <formula>ISNUMBER(SEARCH("◆",D75))</formula>
    </cfRule>
  </conditionalFormatting>
  <conditionalFormatting sqref="E75">
    <cfRule type="expression" dxfId="135" priority="82">
      <formula>ISNUMBER(SEARCH("◆",E75))</formula>
    </cfRule>
  </conditionalFormatting>
  <conditionalFormatting sqref="C76">
    <cfRule type="expression" dxfId="134" priority="83">
      <formula>ISNUMBER(SEARCH("◆",C76))</formula>
    </cfRule>
  </conditionalFormatting>
  <conditionalFormatting sqref="D76">
    <cfRule type="expression" dxfId="133" priority="84">
      <formula>ISNUMBER(SEARCH("◆",D76))</formula>
    </cfRule>
  </conditionalFormatting>
  <conditionalFormatting sqref="E76">
    <cfRule type="expression" dxfId="132" priority="85">
      <formula>ISNUMBER(SEARCH("◆",E76))</formula>
    </cfRule>
  </conditionalFormatting>
  <conditionalFormatting sqref="C77">
    <cfRule type="expression" dxfId="131" priority="86">
      <formula>ISNUMBER(SEARCH("◆",C77))</formula>
    </cfRule>
  </conditionalFormatting>
  <conditionalFormatting sqref="D77">
    <cfRule type="expression" dxfId="130" priority="87">
      <formula>ISNUMBER(SEARCH("◆",D77))</formula>
    </cfRule>
  </conditionalFormatting>
  <conditionalFormatting sqref="E77">
    <cfRule type="expression" dxfId="129" priority="88">
      <formula>ISNUMBER(SEARCH("◆",E77))</formula>
    </cfRule>
  </conditionalFormatting>
  <conditionalFormatting sqref="C78">
    <cfRule type="expression" dxfId="128" priority="89">
      <formula>ISNUMBER(SEARCH("◆",C78))</formula>
    </cfRule>
  </conditionalFormatting>
  <conditionalFormatting sqref="D78">
    <cfRule type="expression" dxfId="127" priority="90">
      <formula>ISNUMBER(SEARCH("◆",D78))</formula>
    </cfRule>
  </conditionalFormatting>
  <conditionalFormatting sqref="E78">
    <cfRule type="expression" dxfId="126" priority="91">
      <formula>ISNUMBER(SEARCH("◆",E78))</formula>
    </cfRule>
  </conditionalFormatting>
  <conditionalFormatting sqref="C79">
    <cfRule type="expression" dxfId="125" priority="92">
      <formula>ISNUMBER(SEARCH("◆",C79))</formula>
    </cfRule>
  </conditionalFormatting>
  <conditionalFormatting sqref="D79">
    <cfRule type="expression" dxfId="124" priority="93">
      <formula>ISNUMBER(SEARCH("◆",D79))</formula>
    </cfRule>
  </conditionalFormatting>
  <conditionalFormatting sqref="E79">
    <cfRule type="expression" dxfId="123" priority="94">
      <formula>ISNUMBER(SEARCH("◆",E79))</formula>
    </cfRule>
  </conditionalFormatting>
  <conditionalFormatting sqref="C80">
    <cfRule type="expression" dxfId="122" priority="95">
      <formula>ISNUMBER(SEARCH("◆",C80))</formula>
    </cfRule>
  </conditionalFormatting>
  <conditionalFormatting sqref="D80">
    <cfRule type="expression" dxfId="121" priority="96">
      <formula>ISNUMBER(SEARCH("◆",D80))</formula>
    </cfRule>
  </conditionalFormatting>
  <conditionalFormatting sqref="E80">
    <cfRule type="expression" dxfId="120" priority="97">
      <formula>ISNUMBER(SEARCH("◆",E80))</formula>
    </cfRule>
  </conditionalFormatting>
  <conditionalFormatting sqref="C81">
    <cfRule type="expression" dxfId="119" priority="98">
      <formula>ISNUMBER(SEARCH("◆",C81))</formula>
    </cfRule>
  </conditionalFormatting>
  <conditionalFormatting sqref="D81">
    <cfRule type="expression" dxfId="118" priority="99">
      <formula>ISNUMBER(SEARCH("◆",D81))</formula>
    </cfRule>
  </conditionalFormatting>
  <conditionalFormatting sqref="E81">
    <cfRule type="expression" dxfId="117" priority="100">
      <formula>ISNUMBER(SEARCH("◆",E81))</formula>
    </cfRule>
  </conditionalFormatting>
  <conditionalFormatting sqref="C82">
    <cfRule type="expression" dxfId="116" priority="101">
      <formula>ISNUMBER(SEARCH("◆",C82))</formula>
    </cfRule>
  </conditionalFormatting>
  <conditionalFormatting sqref="D82">
    <cfRule type="expression" dxfId="115" priority="102">
      <formula>ISNUMBER(SEARCH("◆",D82))</formula>
    </cfRule>
  </conditionalFormatting>
  <conditionalFormatting sqref="E82">
    <cfRule type="expression" dxfId="114" priority="103">
      <formula>ISNUMBER(SEARCH("◆",E82))</formula>
    </cfRule>
  </conditionalFormatting>
  <conditionalFormatting sqref="C83">
    <cfRule type="expression" dxfId="113" priority="104">
      <formula>ISNUMBER(SEARCH("◆",C83))</formula>
    </cfRule>
  </conditionalFormatting>
  <conditionalFormatting sqref="D83">
    <cfRule type="expression" dxfId="112" priority="105">
      <formula>ISNUMBER(SEARCH("◆",D83))</formula>
    </cfRule>
  </conditionalFormatting>
  <conditionalFormatting sqref="E83">
    <cfRule type="expression" dxfId="111" priority="106">
      <formula>ISNUMBER(SEARCH("◆",E83))</formula>
    </cfRule>
  </conditionalFormatting>
  <conditionalFormatting sqref="C84">
    <cfRule type="expression" dxfId="110" priority="107">
      <formula>ISNUMBER(SEARCH("◆",C84))</formula>
    </cfRule>
  </conditionalFormatting>
  <conditionalFormatting sqref="D84">
    <cfRule type="expression" dxfId="109" priority="108">
      <formula>ISNUMBER(SEARCH("◆",D84))</formula>
    </cfRule>
  </conditionalFormatting>
  <conditionalFormatting sqref="E84">
    <cfRule type="expression" dxfId="108" priority="109">
      <formula>ISNUMBER(SEARCH("◆",E84))</formula>
    </cfRule>
  </conditionalFormatting>
  <conditionalFormatting sqref="C85">
    <cfRule type="expression" dxfId="107" priority="110">
      <formula>ISNUMBER(SEARCH("◆",C85))</formula>
    </cfRule>
  </conditionalFormatting>
  <conditionalFormatting sqref="D85">
    <cfRule type="expression" dxfId="106" priority="111">
      <formula>ISNUMBER(SEARCH("◆",D85))</formula>
    </cfRule>
  </conditionalFormatting>
  <conditionalFormatting sqref="E85">
    <cfRule type="expression" dxfId="105" priority="112">
      <formula>ISNUMBER(SEARCH("◆",E85))</formula>
    </cfRule>
  </conditionalFormatting>
  <conditionalFormatting sqref="B89">
    <cfRule type="expression" dxfId="104" priority="113">
      <formula>B89="PRIORITARIO"</formula>
    </cfRule>
    <cfRule type="expression" dxfId="103" priority="114">
      <formula>B89="MODERADO"</formula>
    </cfRule>
    <cfRule type="expression" dxfId="102" priority="115">
      <formula>B89="FORTALECIDO"</formula>
    </cfRule>
  </conditionalFormatting>
  <conditionalFormatting sqref="E89">
    <cfRule type="expression" dxfId="101" priority="116">
      <formula>E89="PRIORITARIO"</formula>
    </cfRule>
    <cfRule type="expression" dxfId="100" priority="117">
      <formula>E89="MODERADO"</formula>
    </cfRule>
    <cfRule type="expression" dxfId="99" priority="118">
      <formula>E89="FORTALECIDO"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5"/>
  <sheetViews>
    <sheetView showGridLines="0" topLeftCell="A24" zoomScale="145" zoomScaleNormal="145" workbookViewId="0">
      <selection sqref="A1:G1"/>
    </sheetView>
  </sheetViews>
  <sheetFormatPr baseColWidth="10" defaultColWidth="8.7109375" defaultRowHeight="15" x14ac:dyDescent="0.25"/>
  <cols>
    <col min="1" max="1" width="4" style="1" customWidth="1"/>
    <col min="2" max="3" width="24" style="1" customWidth="1"/>
    <col min="4" max="4" width="8" style="1" customWidth="1"/>
    <col min="5" max="6" width="24" style="1" customWidth="1"/>
    <col min="7" max="7" width="14" style="1" customWidth="1"/>
  </cols>
  <sheetData>
    <row r="1" spans="1:7" ht="25.5" customHeight="1" x14ac:dyDescent="0.25">
      <c r="A1" s="57" t="s">
        <v>272</v>
      </c>
      <c r="B1" s="52"/>
      <c r="C1" s="52"/>
      <c r="D1" s="52"/>
      <c r="E1" s="52"/>
      <c r="F1" s="52"/>
      <c r="G1" s="52"/>
    </row>
    <row r="2" spans="1:7" ht="15" customHeight="1" x14ac:dyDescent="0.25">
      <c r="A2" s="3" t="s">
        <v>88</v>
      </c>
      <c r="B2" s="27">
        <f>Carátula!B6</f>
        <v>0</v>
      </c>
      <c r="C2" s="27"/>
    </row>
    <row r="4" spans="1:7" ht="21.75" customHeight="1" x14ac:dyDescent="0.25">
      <c r="B4" s="66" t="s">
        <v>133</v>
      </c>
      <c r="C4" s="67"/>
      <c r="D4" s="67"/>
      <c r="E4" s="67"/>
      <c r="F4" s="67"/>
      <c r="G4" s="68"/>
    </row>
    <row r="5" spans="1:7" ht="15" customHeight="1" x14ac:dyDescent="0.25">
      <c r="B5" s="45" t="s">
        <v>119</v>
      </c>
      <c r="C5" s="46"/>
      <c r="D5" s="13"/>
      <c r="E5" s="45" t="s">
        <v>120</v>
      </c>
      <c r="F5" s="27"/>
      <c r="G5" s="46"/>
    </row>
    <row r="6" spans="1:7" ht="15" customHeight="1" x14ac:dyDescent="0.25">
      <c r="B6" s="14"/>
      <c r="C6" s="15" t="s">
        <v>150</v>
      </c>
      <c r="D6" s="16" t="s">
        <v>150</v>
      </c>
      <c r="E6" s="17" t="s">
        <v>150</v>
      </c>
      <c r="G6" s="18"/>
    </row>
    <row r="7" spans="1:7" ht="15" customHeight="1" x14ac:dyDescent="0.25">
      <c r="B7" s="14"/>
      <c r="C7" s="19">
        <f>IF('Planificación Terapéutica'!K3="",10,IFERROR(IF(ROUND('Planificación Terapéutica'!K3,0)=10,"◆ 10 ◆",10),10))</f>
        <v>10</v>
      </c>
      <c r="D7" s="20">
        <f>IF(Gráficos!P5="",10,IFERROR(IF(ROUND(Gráficos!P5,0)=10,"◆ 10 ◆",10),10))</f>
        <v>10</v>
      </c>
      <c r="E7" s="21">
        <f>IF('Planificación Terapéutica'!K4="",10,IFERROR(IF(ROUND('Planificación Terapéutica'!K4,0)=10,"◆ 10 ◆",10),10))</f>
        <v>10</v>
      </c>
      <c r="G7" s="18"/>
    </row>
    <row r="8" spans="1:7" ht="15" customHeight="1" x14ac:dyDescent="0.25">
      <c r="B8" s="14"/>
      <c r="C8" s="19">
        <f>IF('Planificación Terapéutica'!K3="",9,IFERROR(IF(ROUND('Planificación Terapéutica'!K3,0)=9,"◆ 9 ◆",9),9))</f>
        <v>9</v>
      </c>
      <c r="D8" s="20">
        <f>IF(Gráficos!P5="",9,IFERROR(IF(ROUND(Gráficos!P5,0)=9,"◆ 9 ◆",9),9))</f>
        <v>9</v>
      </c>
      <c r="E8" s="21">
        <f>IF('Planificación Terapéutica'!K4="",9,IFERROR(IF(ROUND('Planificación Terapéutica'!K4,0)=9,"◆ 9 ◆",9),9))</f>
        <v>9</v>
      </c>
      <c r="G8" s="18"/>
    </row>
    <row r="9" spans="1:7" ht="15" customHeight="1" x14ac:dyDescent="0.25">
      <c r="B9" s="14"/>
      <c r="C9" s="19">
        <f>IF('Planificación Terapéutica'!K3="",8,IFERROR(IF(ROUND('Planificación Terapéutica'!K3,0)=8,"◆ 8 ◆",8),8))</f>
        <v>8</v>
      </c>
      <c r="D9" s="20">
        <f>IF(Gráficos!P5="",8,IFERROR(IF(ROUND(Gráficos!P5,0)=8,"◆ 8 ◆",8),8))</f>
        <v>8</v>
      </c>
      <c r="E9" s="21">
        <f>IF('Planificación Terapéutica'!K4="",8,IFERROR(IF(ROUND('Planificación Terapéutica'!K4,0)=8,"◆ 8 ◆",8),8))</f>
        <v>8</v>
      </c>
      <c r="G9" s="18"/>
    </row>
    <row r="10" spans="1:7" ht="15" customHeight="1" x14ac:dyDescent="0.25">
      <c r="B10" s="14"/>
      <c r="C10" s="19">
        <f>IF('Planificación Terapéutica'!K3="",7,IFERROR(IF(ROUND('Planificación Terapéutica'!K3,0)=7,"◆ 7 ◆",7),7))</f>
        <v>7</v>
      </c>
      <c r="D10" s="20" t="str">
        <f>IF(Gráficos!P5="",7,IFERROR(IF(ROUND(Gráficos!P5,0)=7,"◆ 7 ◆",7),7))</f>
        <v>◆ 7 ◆</v>
      </c>
      <c r="E10" s="21" t="str">
        <f>IF('Planificación Terapéutica'!K4="",7,IFERROR(IF(ROUND('Planificación Terapéutica'!K4,0)=7,"◆ 7 ◆",7),7))</f>
        <v>◆ 7 ◆</v>
      </c>
      <c r="G10" s="18"/>
    </row>
    <row r="11" spans="1:7" ht="15" customHeight="1" x14ac:dyDescent="0.25">
      <c r="B11" s="14"/>
      <c r="C11" s="19" t="str">
        <f>IF('Planificación Terapéutica'!K3="",6,IFERROR(IF(ROUND('Planificación Terapéutica'!K3,0)=6,"◆ 6 ◆",6),6))</f>
        <v>◆ 6 ◆</v>
      </c>
      <c r="D11" s="20">
        <f>IF(Gráficos!P5="",6,IFERROR(IF(ROUND(Gráficos!P5,0)=6,"◆ 6 ◆",6),6))</f>
        <v>6</v>
      </c>
      <c r="E11" s="21">
        <f>IF('Planificación Terapéutica'!K4="",6,IFERROR(IF(ROUND('Planificación Terapéutica'!K4,0)=6,"◆ 6 ◆",6),6))</f>
        <v>6</v>
      </c>
      <c r="G11" s="18"/>
    </row>
    <row r="12" spans="1:7" ht="15" customHeight="1" x14ac:dyDescent="0.25">
      <c r="B12" s="14"/>
      <c r="C12" s="19">
        <f>IF('Planificación Terapéutica'!K3="",5,IFERROR(IF(ROUND('Planificación Terapéutica'!K3,0)=5,"◆ 5 ◆",5),5))</f>
        <v>5</v>
      </c>
      <c r="D12" s="20">
        <f>IF(Gráficos!P5="",5,IFERROR(IF(ROUND(Gráficos!P5,0)=5,"◆ 5 ◆",5),5))</f>
        <v>5</v>
      </c>
      <c r="E12" s="21">
        <f>IF('Planificación Terapéutica'!K4="",5,IFERROR(IF(ROUND('Planificación Terapéutica'!K4,0)=5,"◆ 5 ◆",5),5))</f>
        <v>5</v>
      </c>
      <c r="G12" s="18"/>
    </row>
    <row r="13" spans="1:7" ht="15" customHeight="1" x14ac:dyDescent="0.25">
      <c r="B13" s="14"/>
      <c r="C13" s="19">
        <f>IF('Planificación Terapéutica'!K3="",4,IFERROR(IF(ROUND('Planificación Terapéutica'!K3,0)=4,"◆ 4 ◆",4),4))</f>
        <v>4</v>
      </c>
      <c r="D13" s="20">
        <f>IF(Gráficos!P5="",4,IFERROR(IF(ROUND(Gráficos!P5,0)=4,"◆ 4 ◆",4),4))</f>
        <v>4</v>
      </c>
      <c r="E13" s="21">
        <f>IF('Planificación Terapéutica'!K4="",4,IFERROR(IF(ROUND('Planificación Terapéutica'!K4,0)=4,"◆ 4 ◆",4),4))</f>
        <v>4</v>
      </c>
      <c r="G13" s="18"/>
    </row>
    <row r="14" spans="1:7" ht="15" customHeight="1" x14ac:dyDescent="0.25">
      <c r="B14" s="14"/>
      <c r="C14" s="19">
        <f>IF('Planificación Terapéutica'!K3="",3,IFERROR(IF(ROUND('Planificación Terapéutica'!K3,0)=3,"◆ 3 ◆",3),3))</f>
        <v>3</v>
      </c>
      <c r="D14" s="20">
        <f>IF(Gráficos!P5="",3,IFERROR(IF(ROUND(Gráficos!P5,0)=3,"◆ 3 ◆",3),3))</f>
        <v>3</v>
      </c>
      <c r="E14" s="21">
        <f>IF('Planificación Terapéutica'!K4="",3,IFERROR(IF(ROUND('Planificación Terapéutica'!K4,0)=3,"◆ 3 ◆",3),3))</f>
        <v>3</v>
      </c>
      <c r="G14" s="18"/>
    </row>
    <row r="15" spans="1:7" ht="15" customHeight="1" x14ac:dyDescent="0.25">
      <c r="B15" s="14"/>
      <c r="C15" s="19">
        <f>IF('Planificación Terapéutica'!K3="",2,IFERROR(IF(ROUND('Planificación Terapéutica'!K3,0)=2,"◆ 2 ◆",2),2))</f>
        <v>2</v>
      </c>
      <c r="D15" s="20">
        <f>IF(Gráficos!P5="",2,IFERROR(IF(ROUND(Gráficos!P5,0)=2,"◆ 2 ◆",2),2))</f>
        <v>2</v>
      </c>
      <c r="E15" s="21">
        <f>IF('Planificación Terapéutica'!K4="",2,IFERROR(IF(ROUND('Planificación Terapéutica'!K4,0)=2,"◆ 2 ◆",2),2))</f>
        <v>2</v>
      </c>
      <c r="G15" s="18"/>
    </row>
    <row r="16" spans="1:7" ht="15" customHeight="1" x14ac:dyDescent="0.25">
      <c r="B16" s="14"/>
      <c r="C16" s="19">
        <f>IF('Planificación Terapéutica'!K3="",1,IFERROR(IF(ROUND('Planificación Terapéutica'!K3,0)=1,"◆ 1 ◆",1),1))</f>
        <v>1</v>
      </c>
      <c r="D16" s="20">
        <f>IF(Gráficos!P5="",1,IFERROR(IF(ROUND(Gráficos!P5,0)=1,"◆ 1 ◆",1),1))</f>
        <v>1</v>
      </c>
      <c r="E16" s="21">
        <f>IF('Planificación Terapéutica'!K4="",1,IFERROR(IF(ROUND('Planificación Terapéutica'!K4,0)=1,"◆ 1 ◆",1),1))</f>
        <v>1</v>
      </c>
      <c r="G16" s="18"/>
    </row>
    <row r="17" spans="2:7" ht="15" customHeight="1" x14ac:dyDescent="0.25">
      <c r="B17" s="14"/>
      <c r="C17" s="19">
        <f>IF('Planificación Terapéutica'!K3="",0,IFERROR(IF(ROUND('Planificación Terapéutica'!K3,0)=0,"◆ 0 ◆",0),0))</f>
        <v>0</v>
      </c>
      <c r="D17" s="20">
        <f>IF(Gráficos!P5="",0,IFERROR(IF(ROUND(Gráficos!P5,0)=0,"◆ 0 ◆",0),0))</f>
        <v>0</v>
      </c>
      <c r="E17" s="21">
        <f>IF('Planificación Terapéutica'!K4="",0,IFERROR(IF(ROUND('Planificación Terapéutica'!K4,0)=0,"◆ 0 ◆",0),0))</f>
        <v>0</v>
      </c>
      <c r="G17" s="18"/>
    </row>
    <row r="18" spans="2:7" ht="15" customHeight="1" x14ac:dyDescent="0.25">
      <c r="B18" s="14"/>
      <c r="C18" s="15" t="s">
        <v>151</v>
      </c>
      <c r="D18" s="16" t="s">
        <v>151</v>
      </c>
      <c r="E18" s="17" t="s">
        <v>151</v>
      </c>
      <c r="G18" s="18"/>
    </row>
    <row r="19" spans="2:7" ht="25.5" customHeight="1" x14ac:dyDescent="0.25">
      <c r="B19" s="38" t="s">
        <v>152</v>
      </c>
      <c r="C19" s="40"/>
      <c r="D19" s="13"/>
      <c r="E19" s="38" t="s">
        <v>153</v>
      </c>
      <c r="F19" s="39"/>
      <c r="G19" s="40"/>
    </row>
    <row r="21" spans="2:7" ht="15" customHeight="1" x14ac:dyDescent="0.25">
      <c r="B21" s="69" t="str">
        <f>"Recursos sugeridos ("&amp;'Planificación Terapéutica'!M3&amp;"):"</f>
        <v>Recursos sugeridos (Mantener/Utilizar):</v>
      </c>
      <c r="C21" s="70"/>
      <c r="D21" s="56"/>
      <c r="E21" s="69" t="str">
        <f>"Recursos sugeridos ("&amp;'Planificación Terapéutica'!M4&amp;"):"</f>
        <v>Recursos sugeridos (Mantener/Utilizar):</v>
      </c>
      <c r="F21" s="70"/>
      <c r="G21" s="70"/>
    </row>
    <row r="22" spans="2:7" ht="15" customHeight="1" x14ac:dyDescent="0.25">
      <c r="B22" s="50" t="s">
        <v>178</v>
      </c>
      <c r="C22" s="27"/>
      <c r="E22" s="50" t="s">
        <v>178</v>
      </c>
      <c r="F22" s="27"/>
      <c r="G22" s="27"/>
    </row>
    <row r="23" spans="2:7" ht="21.75" customHeight="1" x14ac:dyDescent="0.25">
      <c r="B23" s="49" t="str">
        <f>IFERROR(INDEX('Banco de Recursos ACT'!D:D,MATCH('Planificación Terapéutica'!N3,'Banco de Recursos ACT'!H:H,0)),"")</f>
        <v>• Usar la presencia ya lograda para anclar el trabajo de defusión o aceptación en otros procesos.
• Emplearla para 'traer al aquí y ahora' contenidos evitados durante la sesión.</v>
      </c>
      <c r="C23" s="27"/>
      <c r="E23" s="49" t="str">
        <f>IFERROR(INDEX('Banco de Recursos ACT'!D:D,MATCH('Planificación Terapéutica'!N4,'Banco de Recursos ACT'!H:H,0)),"")</f>
        <v>• Usar la perspectiva de observador para des-identificarse de contenidos difíciles en otros procesos.
• Emplearla como 'base estable' desde la cual trabajar aceptación o defusión.</v>
      </c>
      <c r="F23" s="27"/>
      <c r="G23" s="27"/>
    </row>
    <row r="24" spans="2:7" ht="21.75" customHeight="1" x14ac:dyDescent="0.25">
      <c r="B24" s="27"/>
      <c r="C24" s="27"/>
      <c r="E24" s="27"/>
      <c r="F24" s="27"/>
      <c r="G24" s="27"/>
    </row>
    <row r="25" spans="2:7" ht="21.75" customHeight="1" x14ac:dyDescent="0.25">
      <c r="B25" s="27"/>
      <c r="C25" s="27"/>
      <c r="E25" s="27"/>
      <c r="F25" s="27"/>
      <c r="G25" s="27"/>
    </row>
    <row r="26" spans="2:7" ht="21.75" customHeight="1" x14ac:dyDescent="0.25">
      <c r="B26" s="27"/>
      <c r="C26" s="27"/>
      <c r="E26" s="27"/>
      <c r="F26" s="27"/>
      <c r="G26" s="27"/>
    </row>
    <row r="27" spans="2:7" ht="21.75" customHeight="1" x14ac:dyDescent="0.25">
      <c r="B27" s="27"/>
      <c r="C27" s="27"/>
      <c r="E27" s="27"/>
      <c r="F27" s="27"/>
      <c r="G27" s="27"/>
    </row>
    <row r="28" spans="2:7" ht="21.75" customHeight="1" x14ac:dyDescent="0.25">
      <c r="B28" s="27"/>
      <c r="C28" s="27"/>
      <c r="E28" s="27"/>
      <c r="F28" s="27"/>
      <c r="G28" s="27"/>
    </row>
    <row r="29" spans="2:7" ht="21.75" customHeight="1" x14ac:dyDescent="0.25">
      <c r="B29" s="27"/>
      <c r="C29" s="27"/>
      <c r="E29" s="27"/>
      <c r="F29" s="27"/>
      <c r="G29" s="27"/>
    </row>
    <row r="30" spans="2:7" ht="15" customHeight="1" x14ac:dyDescent="0.25">
      <c r="B30" s="50" t="s">
        <v>179</v>
      </c>
      <c r="C30" s="27"/>
      <c r="E30" s="50" t="s">
        <v>179</v>
      </c>
      <c r="F30" s="27"/>
      <c r="G30" s="27"/>
    </row>
    <row r="31" spans="2:7" ht="21.75" customHeight="1" x14ac:dyDescent="0.25">
      <c r="B31" s="49" t="str">
        <f>IFERROR(INDEX('Banco de Recursos ACT'!E:E,MATCH('Planificación Terapéutica'!N3,'Banco de Recursos ACT'!H:H,0)),"")</f>
        <v>• Práctica breve diaria de 60 segundos como 'recarga' de la habilidad.
• Alarma o campana como recordatorio periódico de volver al presente.</v>
      </c>
      <c r="C31" s="27"/>
      <c r="E31" s="49" t="str">
        <f>IFERROR(INDEX('Banco de Recursos ACT'!E:E,MATCH('Planificación Terapéutica'!N4,'Banco de Recursos ACT'!H:H,0)),"")</f>
        <v>• Práctica breve de 'dar un paso atrás' como gesto mental ante pensamientos intensos.</v>
      </c>
      <c r="F31" s="27"/>
      <c r="G31" s="27"/>
    </row>
    <row r="32" spans="2:7" ht="21.75" customHeight="1" x14ac:dyDescent="0.25">
      <c r="B32" s="27"/>
      <c r="C32" s="27"/>
      <c r="E32" s="27"/>
      <c r="F32" s="27"/>
      <c r="G32" s="27"/>
    </row>
    <row r="33" spans="2:7" ht="21.75" customHeight="1" x14ac:dyDescent="0.25">
      <c r="B33" s="27"/>
      <c r="C33" s="27"/>
      <c r="E33" s="27"/>
      <c r="F33" s="27"/>
      <c r="G33" s="27"/>
    </row>
    <row r="34" spans="2:7" ht="21.75" customHeight="1" x14ac:dyDescent="0.25">
      <c r="B34" s="27"/>
      <c r="C34" s="27"/>
      <c r="E34" s="27"/>
      <c r="F34" s="27"/>
      <c r="G34" s="27"/>
    </row>
    <row r="35" spans="2:7" ht="21.75" customHeight="1" x14ac:dyDescent="0.25">
      <c r="B35" s="27"/>
      <c r="C35" s="27"/>
      <c r="E35" s="27"/>
      <c r="F35" s="27"/>
      <c r="G35" s="27"/>
    </row>
    <row r="36" spans="2:7" ht="21.75" customHeight="1" x14ac:dyDescent="0.25">
      <c r="B36" s="27"/>
      <c r="C36" s="27"/>
      <c r="E36" s="27"/>
      <c r="F36" s="27"/>
      <c r="G36" s="27"/>
    </row>
    <row r="37" spans="2:7" ht="21.75" customHeight="1" x14ac:dyDescent="0.25">
      <c r="B37" s="27"/>
      <c r="C37" s="27"/>
      <c r="E37" s="27"/>
      <c r="F37" s="27"/>
      <c r="G37" s="27"/>
    </row>
    <row r="38" spans="2:7" ht="15" customHeight="1" x14ac:dyDescent="0.25">
      <c r="B38" s="50" t="s">
        <v>180</v>
      </c>
      <c r="C38" s="27"/>
      <c r="E38" s="50" t="s">
        <v>180</v>
      </c>
      <c r="F38" s="27"/>
      <c r="G38" s="27"/>
    </row>
    <row r="39" spans="2:7" ht="21.75" customHeight="1" x14ac:dyDescent="0.25">
      <c r="B39" s="49" t="str">
        <f>IFERROR(INDEX('Banco de Recursos ACT'!F:F,MATCH('Planificación Terapéutica'!N3,'Banco de Recursos ACT'!H:H,0)),"")</f>
        <v>• ¿Cuándo logra estar más presente sin esfuerzo?
• ¿Qué contextos o actividades se lo facilitan naturalmente?</v>
      </c>
      <c r="C39" s="27"/>
      <c r="E39" s="49" t="str">
        <f>IFERROR(INDEX('Banco de Recursos ACT'!F:F,MATCH('Planificación Terapéutica'!N4,'Banco de Recursos ACT'!H:H,0)),"")</f>
        <v>• ¿En qué situaciones logra tomar distancia de sus pensamientos con más facilidad?
• ¿Qué le ayuda a lograrlo ahí?</v>
      </c>
      <c r="F39" s="27"/>
      <c r="G39" s="27"/>
    </row>
    <row r="40" spans="2:7" ht="21.75" customHeight="1" x14ac:dyDescent="0.25">
      <c r="B40" s="27"/>
      <c r="C40" s="27"/>
      <c r="E40" s="27"/>
      <c r="F40" s="27"/>
      <c r="G40" s="27"/>
    </row>
    <row r="41" spans="2:7" ht="21.75" customHeight="1" x14ac:dyDescent="0.25">
      <c r="B41" s="27"/>
      <c r="C41" s="27"/>
      <c r="E41" s="27"/>
      <c r="F41" s="27"/>
      <c r="G41" s="27"/>
    </row>
    <row r="42" spans="2:7" ht="21.75" customHeight="1" x14ac:dyDescent="0.25">
      <c r="B42" s="27"/>
      <c r="C42" s="27"/>
      <c r="E42" s="27"/>
      <c r="F42" s="27"/>
      <c r="G42" s="27"/>
    </row>
    <row r="43" spans="2:7" ht="21.75" customHeight="1" x14ac:dyDescent="0.25">
      <c r="B43" s="27"/>
      <c r="C43" s="27"/>
      <c r="E43" s="27"/>
      <c r="F43" s="27"/>
      <c r="G43" s="27"/>
    </row>
    <row r="44" spans="2:7" ht="21.75" customHeight="1" x14ac:dyDescent="0.25">
      <c r="B44" s="27"/>
      <c r="C44" s="27"/>
      <c r="E44" s="27"/>
      <c r="F44" s="27"/>
      <c r="G44" s="27"/>
    </row>
    <row r="45" spans="2:7" ht="21.75" customHeight="1" x14ac:dyDescent="0.25">
      <c r="B45" s="27"/>
      <c r="C45" s="27"/>
      <c r="E45" s="27"/>
      <c r="F45" s="27"/>
      <c r="G45" s="27"/>
    </row>
    <row r="49" spans="2:7" ht="21.75" customHeight="1" x14ac:dyDescent="0.25">
      <c r="B49" s="66" t="s">
        <v>134</v>
      </c>
      <c r="C49" s="67"/>
      <c r="D49" s="67"/>
      <c r="E49" s="67"/>
      <c r="F49" s="67"/>
      <c r="G49" s="68"/>
    </row>
    <row r="50" spans="2:7" ht="15" customHeight="1" x14ac:dyDescent="0.25">
      <c r="B50" s="45" t="s">
        <v>118</v>
      </c>
      <c r="C50" s="46"/>
      <c r="D50" s="13"/>
      <c r="E50" s="45" t="s">
        <v>121</v>
      </c>
      <c r="F50" s="27"/>
      <c r="G50" s="46"/>
    </row>
    <row r="51" spans="2:7" ht="15" customHeight="1" x14ac:dyDescent="0.25">
      <c r="B51" s="14"/>
      <c r="C51" s="15" t="s">
        <v>150</v>
      </c>
      <c r="D51" s="16" t="s">
        <v>150</v>
      </c>
      <c r="E51" s="17" t="s">
        <v>150</v>
      </c>
      <c r="G51" s="18"/>
    </row>
    <row r="52" spans="2:7" ht="15" customHeight="1" x14ac:dyDescent="0.25">
      <c r="B52" s="14"/>
      <c r="C52" s="19">
        <f>IF('Planificación Terapéutica'!K2="",10,IFERROR(IF(ROUND('Planificación Terapéutica'!K2,0)=10,"◆ 10 ◆",10),10))</f>
        <v>10</v>
      </c>
      <c r="D52" s="20">
        <f>IF(Gráficos!P6="",10,IFERROR(IF(ROUND(Gráficos!P6,0)=10,"◆ 10 ◆",10),10))</f>
        <v>10</v>
      </c>
      <c r="E52" s="21">
        <f>IF('Planificación Terapéutica'!K5="",10,IFERROR(IF(ROUND('Planificación Terapéutica'!K5,0)=10,"◆ 10 ◆",10),10))</f>
        <v>10</v>
      </c>
      <c r="G52" s="18"/>
    </row>
    <row r="53" spans="2:7" ht="15" customHeight="1" x14ac:dyDescent="0.25">
      <c r="B53" s="14"/>
      <c r="C53" s="19">
        <f>IF('Planificación Terapéutica'!K2="",9,IFERROR(IF(ROUND('Planificación Terapéutica'!K2,0)=9,"◆ 9 ◆",9),9))</f>
        <v>9</v>
      </c>
      <c r="D53" s="20">
        <f>IF(Gráficos!P6="",9,IFERROR(IF(ROUND(Gráficos!P6,0)=9,"◆ 9 ◆",9),9))</f>
        <v>9</v>
      </c>
      <c r="E53" s="21">
        <f>IF('Planificación Terapéutica'!K5="",9,IFERROR(IF(ROUND('Planificación Terapéutica'!K5,0)=9,"◆ 9 ◆",9),9))</f>
        <v>9</v>
      </c>
      <c r="G53" s="18"/>
    </row>
    <row r="54" spans="2:7" ht="15" customHeight="1" x14ac:dyDescent="0.25">
      <c r="B54" s="14"/>
      <c r="C54" s="19">
        <f>IF('Planificación Terapéutica'!K2="",8,IFERROR(IF(ROUND('Planificación Terapéutica'!K2,0)=8,"◆ 8 ◆",8),8))</f>
        <v>8</v>
      </c>
      <c r="D54" s="20" t="str">
        <f>IF(Gráficos!P6="",8,IFERROR(IF(ROUND(Gráficos!P6,0)=8,"◆ 8 ◆",8),8))</f>
        <v>◆ 8 ◆</v>
      </c>
      <c r="E54" s="21" t="str">
        <f>IF('Planificación Terapéutica'!K5="",8,IFERROR(IF(ROUND('Planificación Terapéutica'!K5,0)=8,"◆ 8 ◆",8),8))</f>
        <v>◆ 8 ◆</v>
      </c>
      <c r="G54" s="18"/>
    </row>
    <row r="55" spans="2:7" ht="15" customHeight="1" x14ac:dyDescent="0.25">
      <c r="B55" s="14"/>
      <c r="C55" s="19" t="str">
        <f>IF('Planificación Terapéutica'!K2="",7,IFERROR(IF(ROUND('Planificación Terapéutica'!K2,0)=7,"◆ 7 ◆",7),7))</f>
        <v>◆ 7 ◆</v>
      </c>
      <c r="D55" s="20">
        <f>IF(Gráficos!P6="",7,IFERROR(IF(ROUND(Gráficos!P6,0)=7,"◆ 7 ◆",7),7))</f>
        <v>7</v>
      </c>
      <c r="E55" s="21">
        <f>IF('Planificación Terapéutica'!K5="",7,IFERROR(IF(ROUND('Planificación Terapéutica'!K5,0)=7,"◆ 7 ◆",7),7))</f>
        <v>7</v>
      </c>
      <c r="G55" s="18"/>
    </row>
    <row r="56" spans="2:7" ht="15" customHeight="1" x14ac:dyDescent="0.25">
      <c r="B56" s="14"/>
      <c r="C56" s="19">
        <f>IF('Planificación Terapéutica'!K2="",6,IFERROR(IF(ROUND('Planificación Terapéutica'!K2,0)=6,"◆ 6 ◆",6),6))</f>
        <v>6</v>
      </c>
      <c r="D56" s="20">
        <f>IF(Gráficos!P6="",6,IFERROR(IF(ROUND(Gráficos!P6,0)=6,"◆ 6 ◆",6),6))</f>
        <v>6</v>
      </c>
      <c r="E56" s="21">
        <f>IF('Planificación Terapéutica'!K5="",6,IFERROR(IF(ROUND('Planificación Terapéutica'!K5,0)=6,"◆ 6 ◆",6),6))</f>
        <v>6</v>
      </c>
      <c r="G56" s="18"/>
    </row>
    <row r="57" spans="2:7" ht="15" customHeight="1" x14ac:dyDescent="0.25">
      <c r="B57" s="14"/>
      <c r="C57" s="19">
        <f>IF('Planificación Terapéutica'!K2="",5,IFERROR(IF(ROUND('Planificación Terapéutica'!K2,0)=5,"◆ 5 ◆",5),5))</f>
        <v>5</v>
      </c>
      <c r="D57" s="20">
        <f>IF(Gráficos!P6="",5,IFERROR(IF(ROUND(Gráficos!P6,0)=5,"◆ 5 ◆",5),5))</f>
        <v>5</v>
      </c>
      <c r="E57" s="21">
        <f>IF('Planificación Terapéutica'!K5="",5,IFERROR(IF(ROUND('Planificación Terapéutica'!K5,0)=5,"◆ 5 ◆",5),5))</f>
        <v>5</v>
      </c>
      <c r="G57" s="18"/>
    </row>
    <row r="58" spans="2:7" ht="15" customHeight="1" x14ac:dyDescent="0.25">
      <c r="B58" s="14"/>
      <c r="C58" s="19">
        <f>IF('Planificación Terapéutica'!K2="",4,IFERROR(IF(ROUND('Planificación Terapéutica'!K2,0)=4,"◆ 4 ◆",4),4))</f>
        <v>4</v>
      </c>
      <c r="D58" s="20">
        <f>IF(Gráficos!P6="",4,IFERROR(IF(ROUND(Gráficos!P6,0)=4,"◆ 4 ◆",4),4))</f>
        <v>4</v>
      </c>
      <c r="E58" s="21">
        <f>IF('Planificación Terapéutica'!K5="",4,IFERROR(IF(ROUND('Planificación Terapéutica'!K5,0)=4,"◆ 4 ◆",4),4))</f>
        <v>4</v>
      </c>
      <c r="G58" s="18"/>
    </row>
    <row r="59" spans="2:7" ht="15" customHeight="1" x14ac:dyDescent="0.25">
      <c r="B59" s="14"/>
      <c r="C59" s="19">
        <f>IF('Planificación Terapéutica'!K2="",3,IFERROR(IF(ROUND('Planificación Terapéutica'!K2,0)=3,"◆ 3 ◆",3),3))</f>
        <v>3</v>
      </c>
      <c r="D59" s="20">
        <f>IF(Gráficos!P6="",3,IFERROR(IF(ROUND(Gráficos!P6,0)=3,"◆ 3 ◆",3),3))</f>
        <v>3</v>
      </c>
      <c r="E59" s="21">
        <f>IF('Planificación Terapéutica'!K5="",3,IFERROR(IF(ROUND('Planificación Terapéutica'!K5,0)=3,"◆ 3 ◆",3),3))</f>
        <v>3</v>
      </c>
      <c r="G59" s="18"/>
    </row>
    <row r="60" spans="2:7" ht="15" customHeight="1" x14ac:dyDescent="0.25">
      <c r="B60" s="14"/>
      <c r="C60" s="19">
        <f>IF('Planificación Terapéutica'!K2="",2,IFERROR(IF(ROUND('Planificación Terapéutica'!K2,0)=2,"◆ 2 ◆",2),2))</f>
        <v>2</v>
      </c>
      <c r="D60" s="20">
        <f>IF(Gráficos!P6="",2,IFERROR(IF(ROUND(Gráficos!P6,0)=2,"◆ 2 ◆",2),2))</f>
        <v>2</v>
      </c>
      <c r="E60" s="21">
        <f>IF('Planificación Terapéutica'!K5="",2,IFERROR(IF(ROUND('Planificación Terapéutica'!K5,0)=2,"◆ 2 ◆",2),2))</f>
        <v>2</v>
      </c>
      <c r="G60" s="18"/>
    </row>
    <row r="61" spans="2:7" ht="15" customHeight="1" x14ac:dyDescent="0.25">
      <c r="B61" s="14"/>
      <c r="C61" s="19">
        <f>IF('Planificación Terapéutica'!K2="",1,IFERROR(IF(ROUND('Planificación Terapéutica'!K2,0)=1,"◆ 1 ◆",1),1))</f>
        <v>1</v>
      </c>
      <c r="D61" s="20">
        <f>IF(Gráficos!P6="",1,IFERROR(IF(ROUND(Gráficos!P6,0)=1,"◆ 1 ◆",1),1))</f>
        <v>1</v>
      </c>
      <c r="E61" s="21">
        <f>IF('Planificación Terapéutica'!K5="",1,IFERROR(IF(ROUND('Planificación Terapéutica'!K5,0)=1,"◆ 1 ◆",1),1))</f>
        <v>1</v>
      </c>
      <c r="G61" s="18"/>
    </row>
    <row r="62" spans="2:7" ht="15" customHeight="1" x14ac:dyDescent="0.25">
      <c r="B62" s="14"/>
      <c r="C62" s="19">
        <f>IF('Planificación Terapéutica'!K2="",0,IFERROR(IF(ROUND('Planificación Terapéutica'!K2,0)=0,"◆ 0 ◆",0),0))</f>
        <v>0</v>
      </c>
      <c r="D62" s="20">
        <f>IF(Gráficos!P6="",0,IFERROR(IF(ROUND(Gráficos!P6,0)=0,"◆ 0 ◆",0),0))</f>
        <v>0</v>
      </c>
      <c r="E62" s="21">
        <f>IF('Planificación Terapéutica'!K5="",0,IFERROR(IF(ROUND('Planificación Terapéutica'!K5,0)=0,"◆ 0 ◆",0),0))</f>
        <v>0</v>
      </c>
      <c r="G62" s="18"/>
    </row>
    <row r="63" spans="2:7" ht="15" customHeight="1" x14ac:dyDescent="0.25">
      <c r="B63" s="14"/>
      <c r="C63" s="15" t="s">
        <v>151</v>
      </c>
      <c r="D63" s="16" t="s">
        <v>151</v>
      </c>
      <c r="E63" s="17" t="s">
        <v>151</v>
      </c>
      <c r="G63" s="18"/>
    </row>
    <row r="64" spans="2:7" ht="25.5" customHeight="1" x14ac:dyDescent="0.25">
      <c r="B64" s="38" t="s">
        <v>162</v>
      </c>
      <c r="C64" s="40"/>
      <c r="D64" s="13"/>
      <c r="E64" s="38" t="s">
        <v>163</v>
      </c>
      <c r="F64" s="39"/>
      <c r="G64" s="40"/>
    </row>
    <row r="66" spans="2:7" ht="15" customHeight="1" x14ac:dyDescent="0.25">
      <c r="B66" s="69" t="str">
        <f>"Recursos sugeridos ("&amp;'Planificación Terapéutica'!M2&amp;"):"</f>
        <v>Recursos sugeridos (Mantener/Utilizar):</v>
      </c>
      <c r="C66" s="70"/>
      <c r="D66" s="56"/>
      <c r="E66" s="69" t="str">
        <f>"Recursos sugeridos ("&amp;'Planificación Terapéutica'!M5&amp;"):"</f>
        <v>Recursos sugeridos (Mantener/Utilizar):</v>
      </c>
      <c r="F66" s="70"/>
      <c r="G66" s="70"/>
    </row>
    <row r="67" spans="2:7" ht="15" customHeight="1" x14ac:dyDescent="0.25">
      <c r="B67" s="50" t="s">
        <v>178</v>
      </c>
      <c r="C67" s="27"/>
      <c r="E67" s="50" t="s">
        <v>178</v>
      </c>
      <c r="F67" s="27"/>
      <c r="G67" s="27"/>
    </row>
    <row r="68" spans="2:7" ht="21.75" customHeight="1" x14ac:dyDescent="0.25">
      <c r="B68" s="49" t="str">
        <f>IFERROR(INDEX('Banco de Recursos ACT'!D:D,MATCH('Planificación Terapéutica'!N2,'Banco de Recursos ACT'!H:H,0)),"")</f>
        <v>• Usar la aceptación ya instalada como puente para tolerar la incomodidad de trabajar otros procesos débiles.
• Emplearla como recurso de apoyo durante ejercicios de exposición relacionados a valores o acción.</v>
      </c>
      <c r="C68" s="27"/>
      <c r="E68" s="49" t="str">
        <f>IFERROR(INDEX('Banco de Recursos ACT'!D:D,MATCH('Planificación Terapéutica'!N5,'Banco de Recursos ACT'!H:H,0)),"")</f>
        <v>• Usar la defusión ya lograda para soltar creencias rígidas que bloquean otros procesos.
• Aplicarla a reglas verbales que mantienen confusos los valores o frenan la acción.</v>
      </c>
      <c r="F68" s="27"/>
      <c r="G68" s="27"/>
    </row>
    <row r="69" spans="2:7" ht="21.75" customHeight="1" x14ac:dyDescent="0.25">
      <c r="B69" s="27"/>
      <c r="C69" s="27"/>
      <c r="E69" s="27"/>
      <c r="F69" s="27"/>
      <c r="G69" s="27"/>
    </row>
    <row r="70" spans="2:7" ht="21.75" customHeight="1" x14ac:dyDescent="0.25">
      <c r="B70" s="27"/>
      <c r="C70" s="27"/>
      <c r="E70" s="27"/>
      <c r="F70" s="27"/>
      <c r="G70" s="27"/>
    </row>
    <row r="71" spans="2:7" ht="21.75" customHeight="1" x14ac:dyDescent="0.25">
      <c r="B71" s="27"/>
      <c r="C71" s="27"/>
      <c r="E71" s="27"/>
      <c r="F71" s="27"/>
      <c r="G71" s="27"/>
    </row>
    <row r="72" spans="2:7" ht="21.75" customHeight="1" x14ac:dyDescent="0.25">
      <c r="B72" s="27"/>
      <c r="C72" s="27"/>
      <c r="E72" s="27"/>
      <c r="F72" s="27"/>
      <c r="G72" s="27"/>
    </row>
    <row r="73" spans="2:7" ht="21.75" customHeight="1" x14ac:dyDescent="0.25">
      <c r="B73" s="27"/>
      <c r="C73" s="27"/>
      <c r="E73" s="27"/>
      <c r="F73" s="27"/>
      <c r="G73" s="27"/>
    </row>
    <row r="74" spans="2:7" ht="21.75" customHeight="1" x14ac:dyDescent="0.25">
      <c r="B74" s="27"/>
      <c r="C74" s="27"/>
      <c r="E74" s="27"/>
      <c r="F74" s="27"/>
      <c r="G74" s="27"/>
    </row>
    <row r="75" spans="2:7" ht="15" customHeight="1" x14ac:dyDescent="0.25">
      <c r="B75" s="50" t="s">
        <v>179</v>
      </c>
      <c r="C75" s="27"/>
      <c r="E75" s="50" t="s">
        <v>179</v>
      </c>
      <c r="F75" s="27"/>
      <c r="G75" s="27"/>
    </row>
    <row r="76" spans="2:7" ht="21.75" customHeight="1" x14ac:dyDescent="0.25">
      <c r="B76" s="49" t="str">
        <f>IFERROR(INDEX('Banco de Recursos ACT'!E:E,MATCH('Planificación Terapéutica'!N2,'Banco de Recursos ACT'!H:H,0)),"")</f>
        <v>• Frase-ancla personal: 'puedo con esto, no necesito pelear'.
• Gesto físico de 'abrir las manos' como recordatorio corporal de apertura.</v>
      </c>
      <c r="C76" s="27"/>
      <c r="E76" s="49" t="str">
        <f>IFERROR(INDEX('Banco de Recursos ACT'!E:E,MATCH('Planificación Terapéutica'!N5,'Banco de Recursos ACT'!H:H,0)),"")</f>
        <v>• Frase de defusión personal: 'estoy teniendo el pensamiento de que...'.</v>
      </c>
      <c r="F76" s="27"/>
      <c r="G76" s="27"/>
    </row>
    <row r="77" spans="2:7" ht="21.75" customHeight="1" x14ac:dyDescent="0.25">
      <c r="B77" s="27"/>
      <c r="C77" s="27"/>
      <c r="E77" s="27"/>
      <c r="F77" s="27"/>
      <c r="G77" s="27"/>
    </row>
    <row r="78" spans="2:7" ht="21.75" customHeight="1" x14ac:dyDescent="0.25">
      <c r="B78" s="27"/>
      <c r="C78" s="27"/>
      <c r="E78" s="27"/>
      <c r="F78" s="27"/>
      <c r="G78" s="27"/>
    </row>
    <row r="79" spans="2:7" ht="21.75" customHeight="1" x14ac:dyDescent="0.25">
      <c r="B79" s="27"/>
      <c r="C79" s="27"/>
      <c r="E79" s="27"/>
      <c r="F79" s="27"/>
      <c r="G79" s="27"/>
    </row>
    <row r="80" spans="2:7" ht="21.75" customHeight="1" x14ac:dyDescent="0.25">
      <c r="B80" s="27"/>
      <c r="C80" s="27"/>
      <c r="E80" s="27"/>
      <c r="F80" s="27"/>
      <c r="G80" s="27"/>
    </row>
    <row r="81" spans="2:7" ht="21.75" customHeight="1" x14ac:dyDescent="0.25">
      <c r="B81" s="27"/>
      <c r="C81" s="27"/>
      <c r="E81" s="27"/>
      <c r="F81" s="27"/>
      <c r="G81" s="27"/>
    </row>
    <row r="82" spans="2:7" ht="21.75" customHeight="1" x14ac:dyDescent="0.25">
      <c r="B82" s="27"/>
      <c r="C82" s="27"/>
      <c r="E82" s="27"/>
      <c r="F82" s="27"/>
      <c r="G82" s="27"/>
    </row>
    <row r="83" spans="2:7" ht="15" customHeight="1" x14ac:dyDescent="0.25">
      <c r="B83" s="50" t="s">
        <v>180</v>
      </c>
      <c r="C83" s="27"/>
      <c r="E83" s="50" t="s">
        <v>180</v>
      </c>
      <c r="F83" s="27"/>
      <c r="G83" s="27"/>
    </row>
    <row r="84" spans="2:7" ht="21.75" customHeight="1" x14ac:dyDescent="0.25">
      <c r="B84" s="49" t="str">
        <f>IFERROR(INDEX('Banco de Recursos ACT'!F:F,MATCH('Planificación Terapéutica'!N2,'Banco de Recursos ACT'!H:H,0)),"")</f>
        <v>• ¿En qué momentos de esta semana logró sentir algo difícil sin luchar contra ello?
• ¿Qué hizo diferente ahí? ¿Cómo podría replicarlo a propósito la próxima vez?</v>
      </c>
      <c r="C84" s="27"/>
      <c r="E84" s="49" t="str">
        <f>IFERROR(INDEX('Banco de Recursos ACT'!F:F,MATCH('Planificación Terapéutica'!N5,'Banco de Recursos ACT'!H:H,0)),"")</f>
        <v>• ¿Cuándo logra ver un pensamiento como 'solo un pensamiento' y no como una verdad absoluta?
• ¿Qué es distinto en esos momentos?</v>
      </c>
      <c r="F84" s="27"/>
      <c r="G84" s="27"/>
    </row>
    <row r="85" spans="2:7" ht="21.75" customHeight="1" x14ac:dyDescent="0.25">
      <c r="B85" s="27"/>
      <c r="C85" s="27"/>
      <c r="E85" s="27"/>
      <c r="F85" s="27"/>
      <c r="G85" s="27"/>
    </row>
    <row r="86" spans="2:7" ht="21.75" customHeight="1" x14ac:dyDescent="0.25">
      <c r="B86" s="27"/>
      <c r="C86" s="27"/>
      <c r="E86" s="27"/>
      <c r="F86" s="27"/>
      <c r="G86" s="27"/>
    </row>
    <row r="87" spans="2:7" ht="21.75" customHeight="1" x14ac:dyDescent="0.25">
      <c r="B87" s="27"/>
      <c r="C87" s="27"/>
      <c r="E87" s="27"/>
      <c r="F87" s="27"/>
      <c r="G87" s="27"/>
    </row>
    <row r="88" spans="2:7" ht="21.75" customHeight="1" x14ac:dyDescent="0.25">
      <c r="B88" s="27"/>
      <c r="C88" s="27"/>
      <c r="E88" s="27"/>
      <c r="F88" s="27"/>
      <c r="G88" s="27"/>
    </row>
    <row r="89" spans="2:7" ht="21.75" customHeight="1" x14ac:dyDescent="0.25">
      <c r="B89" s="27"/>
      <c r="C89" s="27"/>
      <c r="E89" s="27"/>
      <c r="F89" s="27"/>
      <c r="G89" s="27"/>
    </row>
    <row r="90" spans="2:7" ht="21.75" customHeight="1" x14ac:dyDescent="0.25">
      <c r="B90" s="27"/>
      <c r="C90" s="27"/>
      <c r="E90" s="27"/>
      <c r="F90" s="27"/>
      <c r="G90" s="27"/>
    </row>
    <row r="94" spans="2:7" ht="21.75" customHeight="1" x14ac:dyDescent="0.25">
      <c r="B94" s="66" t="s">
        <v>137</v>
      </c>
      <c r="C94" s="67"/>
      <c r="D94" s="67"/>
      <c r="E94" s="67"/>
      <c r="F94" s="67"/>
      <c r="G94" s="68"/>
    </row>
    <row r="95" spans="2:7" ht="15" customHeight="1" x14ac:dyDescent="0.25">
      <c r="B95" s="45" t="s">
        <v>122</v>
      </c>
      <c r="C95" s="46"/>
      <c r="D95" s="13"/>
      <c r="E95" s="45" t="s">
        <v>123</v>
      </c>
      <c r="F95" s="27"/>
      <c r="G95" s="46"/>
    </row>
    <row r="96" spans="2:7" ht="15" customHeight="1" x14ac:dyDescent="0.25">
      <c r="B96" s="14"/>
      <c r="C96" s="15" t="s">
        <v>150</v>
      </c>
      <c r="D96" s="16" t="s">
        <v>150</v>
      </c>
      <c r="E96" s="17" t="s">
        <v>150</v>
      </c>
      <c r="G96" s="18"/>
    </row>
    <row r="97" spans="2:7" ht="15" customHeight="1" x14ac:dyDescent="0.25">
      <c r="B97" s="14"/>
      <c r="C97" s="19">
        <f>IF('Planificación Terapéutica'!K6="",10,IFERROR(IF(ROUND('Planificación Terapéutica'!K6,0)=10,"◆ 10 ◆",10),10))</f>
        <v>10</v>
      </c>
      <c r="D97" s="20">
        <f>IF(Gráficos!P7="",10,IFERROR(IF(ROUND(Gráficos!P7,0)=10,"◆ 10 ◆",10),10))</f>
        <v>10</v>
      </c>
      <c r="E97" s="21">
        <f>IF('Planificación Terapéutica'!K7="",10,IFERROR(IF(ROUND('Planificación Terapéutica'!K7,0)=10,"◆ 10 ◆",10),10))</f>
        <v>10</v>
      </c>
      <c r="G97" s="18"/>
    </row>
    <row r="98" spans="2:7" ht="15" customHeight="1" x14ac:dyDescent="0.25">
      <c r="B98" s="14"/>
      <c r="C98" s="19">
        <f>IF('Planificación Terapéutica'!K6="",9,IFERROR(IF(ROUND('Planificación Terapéutica'!K6,0)=9,"◆ 9 ◆",9),9))</f>
        <v>9</v>
      </c>
      <c r="D98" s="20">
        <f>IF(Gráficos!P7="",9,IFERROR(IF(ROUND(Gráficos!P7,0)=9,"◆ 9 ◆",9),9))</f>
        <v>9</v>
      </c>
      <c r="E98" s="21">
        <f>IF('Planificación Terapéutica'!K7="",9,IFERROR(IF(ROUND('Planificación Terapéutica'!K7,0)=9,"◆ 9 ◆",9),9))</f>
        <v>9</v>
      </c>
      <c r="G98" s="18"/>
    </row>
    <row r="99" spans="2:7" ht="15" customHeight="1" x14ac:dyDescent="0.25">
      <c r="B99" s="14"/>
      <c r="C99" s="19">
        <f>IF('Planificación Terapéutica'!K6="",8,IFERROR(IF(ROUND('Planificación Terapéutica'!K6,0)=8,"◆ 8 ◆",8),8))</f>
        <v>8</v>
      </c>
      <c r="D99" s="20">
        <f>IF(Gráficos!P7="",8,IFERROR(IF(ROUND(Gráficos!P7,0)=8,"◆ 8 ◆",8),8))</f>
        <v>8</v>
      </c>
      <c r="E99" s="21">
        <f>IF('Planificación Terapéutica'!K7="",8,IFERROR(IF(ROUND('Planificación Terapéutica'!K7,0)=8,"◆ 8 ◆",8),8))</f>
        <v>8</v>
      </c>
      <c r="G99" s="18"/>
    </row>
    <row r="100" spans="2:7" ht="15" customHeight="1" x14ac:dyDescent="0.25">
      <c r="B100" s="14"/>
      <c r="C100" s="19">
        <f>IF('Planificación Terapéutica'!K6="",7,IFERROR(IF(ROUND('Planificación Terapéutica'!K6,0)=7,"◆ 7 ◆",7),7))</f>
        <v>7</v>
      </c>
      <c r="D100" s="20">
        <f>IF(Gráficos!P7="",7,IFERROR(IF(ROUND(Gráficos!P7,0)=7,"◆ 7 ◆",7),7))</f>
        <v>7</v>
      </c>
      <c r="E100" s="21" t="str">
        <f>IF('Planificación Terapéutica'!K7="",7,IFERROR(IF(ROUND('Planificación Terapéutica'!K7,0)=7,"◆ 7 ◆",7),7))</f>
        <v>◆ 7 ◆</v>
      </c>
      <c r="G100" s="18"/>
    </row>
    <row r="101" spans="2:7" ht="15" customHeight="1" x14ac:dyDescent="0.25">
      <c r="B101" s="14"/>
      <c r="C101" s="19" t="str">
        <f>IF('Planificación Terapéutica'!K6="",6,IFERROR(IF(ROUND('Planificación Terapéutica'!K6,0)=6,"◆ 6 ◆",6),6))</f>
        <v>◆ 6 ◆</v>
      </c>
      <c r="D101" s="20">
        <f>IF(Gráficos!P7="",6,IFERROR(IF(ROUND(Gráficos!P7,0)=6,"◆ 6 ◆",6),6))</f>
        <v>6</v>
      </c>
      <c r="E101" s="21">
        <f>IF('Planificación Terapéutica'!K7="",6,IFERROR(IF(ROUND('Planificación Terapéutica'!K7,0)=6,"◆ 6 ◆",6),6))</f>
        <v>6</v>
      </c>
      <c r="G101" s="18"/>
    </row>
    <row r="102" spans="2:7" ht="15" customHeight="1" x14ac:dyDescent="0.25">
      <c r="B102" s="14"/>
      <c r="C102" s="19">
        <f>IF('Planificación Terapéutica'!K6="",5,IFERROR(IF(ROUND('Planificación Terapéutica'!K6,0)=5,"◆ 5 ◆",5),5))</f>
        <v>5</v>
      </c>
      <c r="D102" s="20">
        <f>IF(Gráficos!P7="",5,IFERROR(IF(ROUND(Gráficos!P7,0)=5,"◆ 5 ◆",5),5))</f>
        <v>5</v>
      </c>
      <c r="E102" s="21">
        <f>IF('Planificación Terapéutica'!K7="",5,IFERROR(IF(ROUND('Planificación Terapéutica'!K7,0)=5,"◆ 5 ◆",5),5))</f>
        <v>5</v>
      </c>
      <c r="G102" s="18"/>
    </row>
    <row r="103" spans="2:7" ht="15" customHeight="1" x14ac:dyDescent="0.25">
      <c r="B103" s="14"/>
      <c r="C103" s="19">
        <f>IF('Planificación Terapéutica'!K6="",4,IFERROR(IF(ROUND('Planificación Terapéutica'!K6,0)=4,"◆ 4 ◆",4),4))</f>
        <v>4</v>
      </c>
      <c r="D103" s="20" t="str">
        <f>IF(Gráficos!P7="",4,IFERROR(IF(ROUND(Gráficos!P7,0)=4,"◆ 4 ◆",4),4))</f>
        <v>◆ 4 ◆</v>
      </c>
      <c r="E103" s="21">
        <f>IF('Planificación Terapéutica'!K7="",4,IFERROR(IF(ROUND('Planificación Terapéutica'!K7,0)=4,"◆ 4 ◆",4),4))</f>
        <v>4</v>
      </c>
      <c r="G103" s="18"/>
    </row>
    <row r="104" spans="2:7" ht="15" customHeight="1" x14ac:dyDescent="0.25">
      <c r="B104" s="14"/>
      <c r="C104" s="19">
        <f>IF('Planificación Terapéutica'!K6="",3,IFERROR(IF(ROUND('Planificación Terapéutica'!K6,0)=3,"◆ 3 ◆",3),3))</f>
        <v>3</v>
      </c>
      <c r="D104" s="20">
        <f>IF(Gráficos!P7="",3,IFERROR(IF(ROUND(Gráficos!P7,0)=3,"◆ 3 ◆",3),3))</f>
        <v>3</v>
      </c>
      <c r="E104" s="21">
        <f>IF('Planificación Terapéutica'!K7="",3,IFERROR(IF(ROUND('Planificación Terapéutica'!K7,0)=3,"◆ 3 ◆",3),3))</f>
        <v>3</v>
      </c>
      <c r="G104" s="18"/>
    </row>
    <row r="105" spans="2:7" ht="15" customHeight="1" x14ac:dyDescent="0.25">
      <c r="B105" s="14"/>
      <c r="C105" s="19">
        <f>IF('Planificación Terapéutica'!K6="",2,IFERROR(IF(ROUND('Planificación Terapéutica'!K6,0)=2,"◆ 2 ◆",2),2))</f>
        <v>2</v>
      </c>
      <c r="D105" s="20">
        <f>IF(Gráficos!P7="",2,IFERROR(IF(ROUND(Gráficos!P7,0)=2,"◆ 2 ◆",2),2))</f>
        <v>2</v>
      </c>
      <c r="E105" s="21">
        <f>IF('Planificación Terapéutica'!K7="",2,IFERROR(IF(ROUND('Planificación Terapéutica'!K7,0)=2,"◆ 2 ◆",2),2))</f>
        <v>2</v>
      </c>
      <c r="G105" s="18"/>
    </row>
    <row r="106" spans="2:7" ht="15" customHeight="1" x14ac:dyDescent="0.25">
      <c r="B106" s="14"/>
      <c r="C106" s="19">
        <f>IF('Planificación Terapéutica'!K6="",1,IFERROR(IF(ROUND('Planificación Terapéutica'!K6,0)=1,"◆ 1 ◆",1),1))</f>
        <v>1</v>
      </c>
      <c r="D106" s="20">
        <f>IF(Gráficos!P7="",1,IFERROR(IF(ROUND(Gráficos!P7,0)=1,"◆ 1 ◆",1),1))</f>
        <v>1</v>
      </c>
      <c r="E106" s="21">
        <f>IF('Planificación Terapéutica'!K7="",1,IFERROR(IF(ROUND('Planificación Terapéutica'!K7,0)=1,"◆ 1 ◆",1),1))</f>
        <v>1</v>
      </c>
      <c r="G106" s="18"/>
    </row>
    <row r="107" spans="2:7" ht="15" customHeight="1" x14ac:dyDescent="0.25">
      <c r="B107" s="14"/>
      <c r="C107" s="19">
        <f>IF('Planificación Terapéutica'!K6="",0,IFERROR(IF(ROUND('Planificación Terapéutica'!K6,0)=0,"◆ 0 ◆",0),0))</f>
        <v>0</v>
      </c>
      <c r="D107" s="20">
        <f>IF(Gráficos!P7="",0,IFERROR(IF(ROUND(Gráficos!P7,0)=0,"◆ 0 ◆",0),0))</f>
        <v>0</v>
      </c>
      <c r="E107" s="21">
        <f>IF('Planificación Terapéutica'!K7="",0,IFERROR(IF(ROUND('Planificación Terapéutica'!K7,0)=0,"◆ 0 ◆",0),0))</f>
        <v>0</v>
      </c>
      <c r="G107" s="18"/>
    </row>
    <row r="108" spans="2:7" ht="15" customHeight="1" x14ac:dyDescent="0.25">
      <c r="B108" s="14"/>
      <c r="C108" s="15" t="s">
        <v>151</v>
      </c>
      <c r="D108" s="16" t="s">
        <v>151</v>
      </c>
      <c r="E108" s="17" t="s">
        <v>151</v>
      </c>
      <c r="G108" s="18"/>
    </row>
    <row r="109" spans="2:7" ht="25.5" customHeight="1" x14ac:dyDescent="0.25">
      <c r="B109" s="38" t="s">
        <v>170</v>
      </c>
      <c r="C109" s="40"/>
      <c r="D109" s="13"/>
      <c r="E109" s="38" t="s">
        <v>171</v>
      </c>
      <c r="F109" s="39"/>
      <c r="G109" s="40"/>
    </row>
    <row r="111" spans="2:7" ht="15" customHeight="1" x14ac:dyDescent="0.25">
      <c r="B111" s="69" t="str">
        <f>"Recursos sugeridos ("&amp;'Planificación Terapéutica'!M6&amp;"):"</f>
        <v>Recursos sugeridos (Mantener/Utilizar):</v>
      </c>
      <c r="C111" s="70"/>
      <c r="D111" s="56"/>
      <c r="E111" s="69" t="str">
        <f>"Recursos sugeridos ("&amp;'Planificación Terapéutica'!M7&amp;"):"</f>
        <v>Recursos sugeridos (Mantener/Utilizar):</v>
      </c>
      <c r="F111" s="70"/>
      <c r="G111" s="70"/>
    </row>
    <row r="112" spans="2:7" ht="15" customHeight="1" x14ac:dyDescent="0.25">
      <c r="B112" s="50" t="s">
        <v>178</v>
      </c>
      <c r="C112" s="27"/>
      <c r="E112" s="50" t="s">
        <v>178</v>
      </c>
      <c r="F112" s="27"/>
      <c r="G112" s="27"/>
    </row>
    <row r="113" spans="2:7" ht="21.75" customHeight="1" x14ac:dyDescent="0.25">
      <c r="B113" s="49" t="str">
        <f>IFERROR(INDEX('Banco de Recursos ACT'!D:D,MATCH('Planificación Terapéutica'!N6,'Banco de Recursos ACT'!H:H,0)),"")</f>
        <v>• Usar la claridad de valores ya presente como motor de motivación para procesos más débiles.
• Conectar explícitamente la acción comprometida con los valores ya identificados.</v>
      </c>
      <c r="C113" s="27"/>
      <c r="E113" s="49" t="str">
        <f>IFERROR(INDEX('Banco de Recursos ACT'!D:D,MATCH('Planificación Terapéutica'!N7,'Banco de Recursos ACT'!H:H,0)),"")</f>
        <v>• Usar la constancia conductual ya presente como motor para sostener el trabajo en otros procesos.
• Comprometerse conductualmente con prácticas de aceptación o defusión ya identificadas.</v>
      </c>
      <c r="F113" s="27"/>
      <c r="G113" s="27"/>
    </row>
    <row r="114" spans="2:7" ht="21.75" customHeight="1" x14ac:dyDescent="0.25">
      <c r="B114" s="27"/>
      <c r="C114" s="27"/>
      <c r="E114" s="27"/>
      <c r="F114" s="27"/>
      <c r="G114" s="27"/>
    </row>
    <row r="115" spans="2:7" ht="21.75" customHeight="1" x14ac:dyDescent="0.25">
      <c r="B115" s="27"/>
      <c r="C115" s="27"/>
      <c r="E115" s="27"/>
      <c r="F115" s="27"/>
      <c r="G115" s="27"/>
    </row>
    <row r="116" spans="2:7" ht="21.75" customHeight="1" x14ac:dyDescent="0.25">
      <c r="B116" s="27"/>
      <c r="C116" s="27"/>
      <c r="E116" s="27"/>
      <c r="F116" s="27"/>
      <c r="G116" s="27"/>
    </row>
    <row r="117" spans="2:7" ht="21.75" customHeight="1" x14ac:dyDescent="0.25">
      <c r="B117" s="27"/>
      <c r="C117" s="27"/>
      <c r="E117" s="27"/>
      <c r="F117" s="27"/>
      <c r="G117" s="27"/>
    </row>
    <row r="118" spans="2:7" ht="21.75" customHeight="1" x14ac:dyDescent="0.25">
      <c r="B118" s="27"/>
      <c r="C118" s="27"/>
      <c r="E118" s="27"/>
      <c r="F118" s="27"/>
      <c r="G118" s="27"/>
    </row>
    <row r="119" spans="2:7" ht="21.75" customHeight="1" x14ac:dyDescent="0.25">
      <c r="B119" s="27"/>
      <c r="C119" s="27"/>
      <c r="E119" s="27"/>
      <c r="F119" s="27"/>
      <c r="G119" s="27"/>
    </row>
    <row r="120" spans="2:7" ht="15" customHeight="1" x14ac:dyDescent="0.25">
      <c r="B120" s="50" t="s">
        <v>179</v>
      </c>
      <c r="C120" s="27"/>
      <c r="E120" s="50" t="s">
        <v>179</v>
      </c>
      <c r="F120" s="27"/>
      <c r="G120" s="27"/>
    </row>
    <row r="121" spans="2:7" ht="21.75" customHeight="1" x14ac:dyDescent="0.25">
      <c r="B121" s="49" t="str">
        <f>IFERROR(INDEX('Banco de Recursos ACT'!E:E,MATCH('Planificación Terapéutica'!N6,'Banco de Recursos ACT'!H:H,0)),"")</f>
        <v>• Recordatorio visual de valores (frase, imagen u objeto significativo).</v>
      </c>
      <c r="C121" s="27"/>
      <c r="E121" s="49" t="str">
        <f>IFERROR(INDEX('Banco de Recursos ACT'!E:E,MATCH('Planificación Terapéutica'!N7,'Banco de Recursos ACT'!H:H,0)),"")</f>
        <v>• Rutina breve de revisión semanal de compromisos cumplidos.</v>
      </c>
      <c r="F121" s="27"/>
      <c r="G121" s="27"/>
    </row>
    <row r="122" spans="2:7" ht="21.75" customHeight="1" x14ac:dyDescent="0.25">
      <c r="B122" s="27"/>
      <c r="C122" s="27"/>
      <c r="E122" s="27"/>
      <c r="F122" s="27"/>
      <c r="G122" s="27"/>
    </row>
    <row r="123" spans="2:7" ht="21.75" customHeight="1" x14ac:dyDescent="0.25">
      <c r="B123" s="27"/>
      <c r="C123" s="27"/>
      <c r="E123" s="27"/>
      <c r="F123" s="27"/>
      <c r="G123" s="27"/>
    </row>
    <row r="124" spans="2:7" ht="21.75" customHeight="1" x14ac:dyDescent="0.25">
      <c r="B124" s="27"/>
      <c r="C124" s="27"/>
      <c r="E124" s="27"/>
      <c r="F124" s="27"/>
      <c r="G124" s="27"/>
    </row>
    <row r="125" spans="2:7" ht="21.75" customHeight="1" x14ac:dyDescent="0.25">
      <c r="B125" s="27"/>
      <c r="C125" s="27"/>
      <c r="E125" s="27"/>
      <c r="F125" s="27"/>
      <c r="G125" s="27"/>
    </row>
    <row r="126" spans="2:7" ht="21.75" customHeight="1" x14ac:dyDescent="0.25">
      <c r="B126" s="27"/>
      <c r="C126" s="27"/>
      <c r="E126" s="27"/>
      <c r="F126" s="27"/>
      <c r="G126" s="27"/>
    </row>
    <row r="127" spans="2:7" ht="21.75" customHeight="1" x14ac:dyDescent="0.25">
      <c r="B127" s="27"/>
      <c r="C127" s="27"/>
      <c r="E127" s="27"/>
      <c r="F127" s="27"/>
      <c r="G127" s="27"/>
    </row>
    <row r="128" spans="2:7" ht="15" customHeight="1" x14ac:dyDescent="0.25">
      <c r="B128" s="50" t="s">
        <v>180</v>
      </c>
      <c r="C128" s="27"/>
      <c r="E128" s="50" t="s">
        <v>180</v>
      </c>
      <c r="F128" s="27"/>
      <c r="G128" s="27"/>
    </row>
    <row r="129" spans="2:7" ht="21.75" customHeight="1" x14ac:dyDescent="0.25">
      <c r="B129" s="49" t="str">
        <f>IFERROR(INDEX('Banco de Recursos ACT'!F:F,MATCH('Planificación Terapéutica'!N6,'Banco de Recursos ACT'!H:H,0)),"")</f>
        <v>• ¿En qué momentos recientes actuó claramente alineado con lo que más le importa?
• ¿Cómo se sintió después de eso?</v>
      </c>
      <c r="C129" s="27"/>
      <c r="E129" s="49" t="str">
        <f>IFERROR(INDEX('Banco de Recursos ACT'!F:F,MATCH('Planificación Terapéutica'!N7,'Banco de Recursos ACT'!H:H,0)),"")</f>
        <v>• ¿Qué le permitió seguir actuando la última vez que las cosas se pusieron difíciles?
• ¿Cómo podría replicar esas condiciones?</v>
      </c>
      <c r="F129" s="27"/>
      <c r="G129" s="27"/>
    </row>
    <row r="130" spans="2:7" ht="21.75" customHeight="1" x14ac:dyDescent="0.25">
      <c r="B130" s="27"/>
      <c r="C130" s="27"/>
      <c r="E130" s="27"/>
      <c r="F130" s="27"/>
      <c r="G130" s="27"/>
    </row>
    <row r="131" spans="2:7" ht="21.75" customHeight="1" x14ac:dyDescent="0.25">
      <c r="B131" s="27"/>
      <c r="C131" s="27"/>
      <c r="E131" s="27"/>
      <c r="F131" s="27"/>
      <c r="G131" s="27"/>
    </row>
    <row r="132" spans="2:7" ht="21.75" customHeight="1" x14ac:dyDescent="0.25">
      <c r="B132" s="27"/>
      <c r="C132" s="27"/>
      <c r="E132" s="27"/>
      <c r="F132" s="27"/>
      <c r="G132" s="27"/>
    </row>
    <row r="133" spans="2:7" ht="21.75" customHeight="1" x14ac:dyDescent="0.25">
      <c r="B133" s="27"/>
      <c r="C133" s="27"/>
      <c r="E133" s="27"/>
      <c r="F133" s="27"/>
      <c r="G133" s="27"/>
    </row>
    <row r="134" spans="2:7" ht="21.75" customHeight="1" x14ac:dyDescent="0.25">
      <c r="B134" s="27"/>
      <c r="C134" s="27"/>
      <c r="E134" s="27"/>
      <c r="F134" s="27"/>
      <c r="G134" s="27"/>
    </row>
    <row r="135" spans="2:7" ht="21.75" customHeight="1" x14ac:dyDescent="0.25">
      <c r="B135" s="27"/>
      <c r="C135" s="27"/>
      <c r="E135" s="27"/>
      <c r="F135" s="27"/>
      <c r="G135" s="27"/>
    </row>
  </sheetData>
  <mergeCells count="59">
    <mergeCell ref="E121:G127"/>
    <mergeCell ref="E68:G74"/>
    <mergeCell ref="B75:C75"/>
    <mergeCell ref="B5:C5"/>
    <mergeCell ref="B23:C29"/>
    <mergeCell ref="B68:C74"/>
    <mergeCell ref="E83:G83"/>
    <mergeCell ref="B95:C95"/>
    <mergeCell ref="B50:C50"/>
    <mergeCell ref="E64:G64"/>
    <mergeCell ref="B84:C90"/>
    <mergeCell ref="A1:G1"/>
    <mergeCell ref="E22:G22"/>
    <mergeCell ref="E66:G66"/>
    <mergeCell ref="B112:C112"/>
    <mergeCell ref="E112:G112"/>
    <mergeCell ref="E38:G38"/>
    <mergeCell ref="B19:C19"/>
    <mergeCell ref="E75:G75"/>
    <mergeCell ref="B94:G94"/>
    <mergeCell ref="E109:G109"/>
    <mergeCell ref="B4:G4"/>
    <mergeCell ref="E50:G50"/>
    <mergeCell ref="E21:G21"/>
    <mergeCell ref="B39:C45"/>
    <mergeCell ref="E76:G82"/>
    <mergeCell ref="B83:C83"/>
    <mergeCell ref="B2:C2"/>
    <mergeCell ref="B120:C120"/>
    <mergeCell ref="B67:C67"/>
    <mergeCell ref="B111:C111"/>
    <mergeCell ref="B31:C37"/>
    <mergeCell ref="B49:G49"/>
    <mergeCell ref="E84:G90"/>
    <mergeCell ref="E120:G120"/>
    <mergeCell ref="E31:G37"/>
    <mergeCell ref="B38:C38"/>
    <mergeCell ref="E113:G119"/>
    <mergeCell ref="E111:G111"/>
    <mergeCell ref="B30:C30"/>
    <mergeCell ref="B64:C64"/>
    <mergeCell ref="E67:G67"/>
    <mergeCell ref="E5:G5"/>
    <mergeCell ref="B109:C109"/>
    <mergeCell ref="E129:G135"/>
    <mergeCell ref="E19:G19"/>
    <mergeCell ref="E128:G128"/>
    <mergeCell ref="E39:G45"/>
    <mergeCell ref="B76:C82"/>
    <mergeCell ref="B129:C135"/>
    <mergeCell ref="B22:C22"/>
    <mergeCell ref="B66:C66"/>
    <mergeCell ref="E30:G30"/>
    <mergeCell ref="E23:G29"/>
    <mergeCell ref="E95:G95"/>
    <mergeCell ref="B113:C119"/>
    <mergeCell ref="B21:C21"/>
    <mergeCell ref="B121:C127"/>
    <mergeCell ref="B128:C128"/>
  </mergeCells>
  <conditionalFormatting sqref="C7">
    <cfRule type="expression" dxfId="98" priority="2">
      <formula>ISNUMBER(SEARCH("◆",C7))</formula>
    </cfRule>
  </conditionalFormatting>
  <conditionalFormatting sqref="D7">
    <cfRule type="expression" dxfId="97" priority="3">
      <formula>ISNUMBER(SEARCH("◆",D7))</formula>
    </cfRule>
  </conditionalFormatting>
  <conditionalFormatting sqref="E7">
    <cfRule type="expression" dxfId="96" priority="4">
      <formula>ISNUMBER(SEARCH("◆",E7))</formula>
    </cfRule>
  </conditionalFormatting>
  <conditionalFormatting sqref="C8">
    <cfRule type="expression" dxfId="95" priority="5">
      <formula>ISNUMBER(SEARCH("◆",C8))</formula>
    </cfRule>
  </conditionalFormatting>
  <conditionalFormatting sqref="D8">
    <cfRule type="expression" dxfId="94" priority="6">
      <formula>ISNUMBER(SEARCH("◆",D8))</formula>
    </cfRule>
  </conditionalFormatting>
  <conditionalFormatting sqref="E8">
    <cfRule type="expression" dxfId="93" priority="7">
      <formula>ISNUMBER(SEARCH("◆",E8))</formula>
    </cfRule>
  </conditionalFormatting>
  <conditionalFormatting sqref="C9">
    <cfRule type="expression" dxfId="92" priority="8">
      <formula>ISNUMBER(SEARCH("◆",C9))</formula>
    </cfRule>
  </conditionalFormatting>
  <conditionalFormatting sqref="D9">
    <cfRule type="expression" dxfId="91" priority="9">
      <formula>ISNUMBER(SEARCH("◆",D9))</formula>
    </cfRule>
  </conditionalFormatting>
  <conditionalFormatting sqref="E9">
    <cfRule type="expression" dxfId="90" priority="10">
      <formula>ISNUMBER(SEARCH("◆",E9))</formula>
    </cfRule>
  </conditionalFormatting>
  <conditionalFormatting sqref="C10">
    <cfRule type="expression" dxfId="89" priority="11">
      <formula>ISNUMBER(SEARCH("◆",C10))</formula>
    </cfRule>
  </conditionalFormatting>
  <conditionalFormatting sqref="D10">
    <cfRule type="expression" dxfId="88" priority="12">
      <formula>ISNUMBER(SEARCH("◆",D10))</formula>
    </cfRule>
  </conditionalFormatting>
  <conditionalFormatting sqref="E10">
    <cfRule type="expression" dxfId="87" priority="13">
      <formula>ISNUMBER(SEARCH("◆",E10))</formula>
    </cfRule>
  </conditionalFormatting>
  <conditionalFormatting sqref="C11">
    <cfRule type="expression" dxfId="86" priority="14">
      <formula>ISNUMBER(SEARCH("◆",C11))</formula>
    </cfRule>
  </conditionalFormatting>
  <conditionalFormatting sqref="D11">
    <cfRule type="expression" dxfId="85" priority="15">
      <formula>ISNUMBER(SEARCH("◆",D11))</formula>
    </cfRule>
  </conditionalFormatting>
  <conditionalFormatting sqref="E11">
    <cfRule type="expression" dxfId="84" priority="16">
      <formula>ISNUMBER(SEARCH("◆",E11))</formula>
    </cfRule>
  </conditionalFormatting>
  <conditionalFormatting sqref="C12">
    <cfRule type="expression" dxfId="83" priority="17">
      <formula>ISNUMBER(SEARCH("◆",C12))</formula>
    </cfRule>
  </conditionalFormatting>
  <conditionalFormatting sqref="D12">
    <cfRule type="expression" dxfId="82" priority="18">
      <formula>ISNUMBER(SEARCH("◆",D12))</formula>
    </cfRule>
  </conditionalFormatting>
  <conditionalFormatting sqref="E12">
    <cfRule type="expression" dxfId="81" priority="19">
      <formula>ISNUMBER(SEARCH("◆",E12))</formula>
    </cfRule>
  </conditionalFormatting>
  <conditionalFormatting sqref="C13">
    <cfRule type="expression" dxfId="80" priority="20">
      <formula>ISNUMBER(SEARCH("◆",C13))</formula>
    </cfRule>
  </conditionalFormatting>
  <conditionalFormatting sqref="D13">
    <cfRule type="expression" dxfId="79" priority="21">
      <formula>ISNUMBER(SEARCH("◆",D13))</formula>
    </cfRule>
  </conditionalFormatting>
  <conditionalFormatting sqref="E13">
    <cfRule type="expression" dxfId="78" priority="22">
      <formula>ISNUMBER(SEARCH("◆",E13))</formula>
    </cfRule>
  </conditionalFormatting>
  <conditionalFormatting sqref="C14">
    <cfRule type="expression" dxfId="77" priority="23">
      <formula>ISNUMBER(SEARCH("◆",C14))</formula>
    </cfRule>
  </conditionalFormatting>
  <conditionalFormatting sqref="D14">
    <cfRule type="expression" dxfId="76" priority="24">
      <formula>ISNUMBER(SEARCH("◆",D14))</formula>
    </cfRule>
  </conditionalFormatting>
  <conditionalFormatting sqref="E14">
    <cfRule type="expression" dxfId="75" priority="25">
      <formula>ISNUMBER(SEARCH("◆",E14))</formula>
    </cfRule>
  </conditionalFormatting>
  <conditionalFormatting sqref="C15">
    <cfRule type="expression" dxfId="74" priority="26">
      <formula>ISNUMBER(SEARCH("◆",C15))</formula>
    </cfRule>
  </conditionalFormatting>
  <conditionalFormatting sqref="D15">
    <cfRule type="expression" dxfId="73" priority="27">
      <formula>ISNUMBER(SEARCH("◆",D15))</formula>
    </cfRule>
  </conditionalFormatting>
  <conditionalFormatting sqref="E15">
    <cfRule type="expression" dxfId="72" priority="28">
      <formula>ISNUMBER(SEARCH("◆",E15))</formula>
    </cfRule>
  </conditionalFormatting>
  <conditionalFormatting sqref="C16">
    <cfRule type="expression" dxfId="71" priority="29">
      <formula>ISNUMBER(SEARCH("◆",C16))</formula>
    </cfRule>
  </conditionalFormatting>
  <conditionalFormatting sqref="D16">
    <cfRule type="expression" dxfId="70" priority="30">
      <formula>ISNUMBER(SEARCH("◆",D16))</formula>
    </cfRule>
  </conditionalFormatting>
  <conditionalFormatting sqref="E16">
    <cfRule type="expression" dxfId="69" priority="31">
      <formula>ISNUMBER(SEARCH("◆",E16))</formula>
    </cfRule>
  </conditionalFormatting>
  <conditionalFormatting sqref="C17">
    <cfRule type="expression" dxfId="68" priority="32">
      <formula>ISNUMBER(SEARCH("◆",C17))</formula>
    </cfRule>
  </conditionalFormatting>
  <conditionalFormatting sqref="D17">
    <cfRule type="expression" dxfId="67" priority="33">
      <formula>ISNUMBER(SEARCH("◆",D17))</formula>
    </cfRule>
  </conditionalFormatting>
  <conditionalFormatting sqref="E17">
    <cfRule type="expression" dxfId="66" priority="34">
      <formula>ISNUMBER(SEARCH("◆",E17))</formula>
    </cfRule>
  </conditionalFormatting>
  <conditionalFormatting sqref="C52">
    <cfRule type="expression" dxfId="65" priority="35">
      <formula>ISNUMBER(SEARCH("◆",C52))</formula>
    </cfRule>
  </conditionalFormatting>
  <conditionalFormatting sqref="D52">
    <cfRule type="expression" dxfId="64" priority="36">
      <formula>ISNUMBER(SEARCH("◆",D52))</formula>
    </cfRule>
  </conditionalFormatting>
  <conditionalFormatting sqref="E52">
    <cfRule type="expression" dxfId="63" priority="37">
      <formula>ISNUMBER(SEARCH("◆",E52))</formula>
    </cfRule>
  </conditionalFormatting>
  <conditionalFormatting sqref="C53">
    <cfRule type="expression" dxfId="62" priority="38">
      <formula>ISNUMBER(SEARCH("◆",C53))</formula>
    </cfRule>
  </conditionalFormatting>
  <conditionalFormatting sqref="D53">
    <cfRule type="expression" dxfId="61" priority="39">
      <formula>ISNUMBER(SEARCH("◆",D53))</formula>
    </cfRule>
  </conditionalFormatting>
  <conditionalFormatting sqref="E53">
    <cfRule type="expression" dxfId="60" priority="40">
      <formula>ISNUMBER(SEARCH("◆",E53))</formula>
    </cfRule>
  </conditionalFormatting>
  <conditionalFormatting sqref="C54">
    <cfRule type="expression" dxfId="59" priority="41">
      <formula>ISNUMBER(SEARCH("◆",C54))</formula>
    </cfRule>
  </conditionalFormatting>
  <conditionalFormatting sqref="D54">
    <cfRule type="expression" dxfId="58" priority="42">
      <formula>ISNUMBER(SEARCH("◆",D54))</formula>
    </cfRule>
  </conditionalFormatting>
  <conditionalFormatting sqref="E54">
    <cfRule type="expression" dxfId="57" priority="43">
      <formula>ISNUMBER(SEARCH("◆",E54))</formula>
    </cfRule>
  </conditionalFormatting>
  <conditionalFormatting sqref="C55">
    <cfRule type="expression" dxfId="56" priority="44">
      <formula>ISNUMBER(SEARCH("◆",C55))</formula>
    </cfRule>
  </conditionalFormatting>
  <conditionalFormatting sqref="D55">
    <cfRule type="expression" dxfId="55" priority="45">
      <formula>ISNUMBER(SEARCH("◆",D55))</formula>
    </cfRule>
  </conditionalFormatting>
  <conditionalFormatting sqref="E55">
    <cfRule type="expression" dxfId="54" priority="46">
      <formula>ISNUMBER(SEARCH("◆",E55))</formula>
    </cfRule>
  </conditionalFormatting>
  <conditionalFormatting sqref="C56">
    <cfRule type="expression" dxfId="53" priority="47">
      <formula>ISNUMBER(SEARCH("◆",C56))</formula>
    </cfRule>
  </conditionalFormatting>
  <conditionalFormatting sqref="D56">
    <cfRule type="expression" dxfId="52" priority="48">
      <formula>ISNUMBER(SEARCH("◆",D56))</formula>
    </cfRule>
  </conditionalFormatting>
  <conditionalFormatting sqref="E56">
    <cfRule type="expression" dxfId="51" priority="49">
      <formula>ISNUMBER(SEARCH("◆",E56))</formula>
    </cfRule>
  </conditionalFormatting>
  <conditionalFormatting sqref="C57">
    <cfRule type="expression" dxfId="50" priority="50">
      <formula>ISNUMBER(SEARCH("◆",C57))</formula>
    </cfRule>
  </conditionalFormatting>
  <conditionalFormatting sqref="D57">
    <cfRule type="expression" dxfId="49" priority="51">
      <formula>ISNUMBER(SEARCH("◆",D57))</formula>
    </cfRule>
  </conditionalFormatting>
  <conditionalFormatting sqref="E57">
    <cfRule type="expression" dxfId="48" priority="52">
      <formula>ISNUMBER(SEARCH("◆",E57))</formula>
    </cfRule>
  </conditionalFormatting>
  <conditionalFormatting sqref="C58">
    <cfRule type="expression" dxfId="47" priority="53">
      <formula>ISNUMBER(SEARCH("◆",C58))</formula>
    </cfRule>
  </conditionalFormatting>
  <conditionalFormatting sqref="D58">
    <cfRule type="expression" dxfId="46" priority="54">
      <formula>ISNUMBER(SEARCH("◆",D58))</formula>
    </cfRule>
  </conditionalFormatting>
  <conditionalFormatting sqref="E58">
    <cfRule type="expression" dxfId="45" priority="55">
      <formula>ISNUMBER(SEARCH("◆",E58))</formula>
    </cfRule>
  </conditionalFormatting>
  <conditionalFormatting sqref="C59">
    <cfRule type="expression" dxfId="44" priority="56">
      <formula>ISNUMBER(SEARCH("◆",C59))</formula>
    </cfRule>
  </conditionalFormatting>
  <conditionalFormatting sqref="D59">
    <cfRule type="expression" dxfId="43" priority="57">
      <formula>ISNUMBER(SEARCH("◆",D59))</formula>
    </cfRule>
  </conditionalFormatting>
  <conditionalFormatting sqref="E59">
    <cfRule type="expression" dxfId="42" priority="58">
      <formula>ISNUMBER(SEARCH("◆",E59))</formula>
    </cfRule>
  </conditionalFormatting>
  <conditionalFormatting sqref="C60">
    <cfRule type="expression" dxfId="41" priority="59">
      <formula>ISNUMBER(SEARCH("◆",C60))</formula>
    </cfRule>
  </conditionalFormatting>
  <conditionalFormatting sqref="D60">
    <cfRule type="expression" dxfId="40" priority="60">
      <formula>ISNUMBER(SEARCH("◆",D60))</formula>
    </cfRule>
  </conditionalFormatting>
  <conditionalFormatting sqref="E60">
    <cfRule type="expression" dxfId="39" priority="61">
      <formula>ISNUMBER(SEARCH("◆",E60))</formula>
    </cfRule>
  </conditionalFormatting>
  <conditionalFormatting sqref="C61">
    <cfRule type="expression" dxfId="38" priority="62">
      <formula>ISNUMBER(SEARCH("◆",C61))</formula>
    </cfRule>
  </conditionalFormatting>
  <conditionalFormatting sqref="D61">
    <cfRule type="expression" dxfId="37" priority="63">
      <formula>ISNUMBER(SEARCH("◆",D61))</formula>
    </cfRule>
  </conditionalFormatting>
  <conditionalFormatting sqref="E61">
    <cfRule type="expression" dxfId="36" priority="64">
      <formula>ISNUMBER(SEARCH("◆",E61))</formula>
    </cfRule>
  </conditionalFormatting>
  <conditionalFormatting sqref="C62">
    <cfRule type="expression" dxfId="35" priority="65">
      <formula>ISNUMBER(SEARCH("◆",C62))</formula>
    </cfRule>
  </conditionalFormatting>
  <conditionalFormatting sqref="D62">
    <cfRule type="expression" dxfId="34" priority="66">
      <formula>ISNUMBER(SEARCH("◆",D62))</formula>
    </cfRule>
  </conditionalFormatting>
  <conditionalFormatting sqref="E62">
    <cfRule type="expression" dxfId="33" priority="67">
      <formula>ISNUMBER(SEARCH("◆",E62))</formula>
    </cfRule>
  </conditionalFormatting>
  <conditionalFormatting sqref="C97">
    <cfRule type="expression" dxfId="32" priority="68">
      <formula>ISNUMBER(SEARCH("◆",C97))</formula>
    </cfRule>
  </conditionalFormatting>
  <conditionalFormatting sqref="D97">
    <cfRule type="expression" dxfId="31" priority="69">
      <formula>ISNUMBER(SEARCH("◆",D97))</formula>
    </cfRule>
  </conditionalFormatting>
  <conditionalFormatting sqref="E97">
    <cfRule type="expression" dxfId="30" priority="70">
      <formula>ISNUMBER(SEARCH("◆",E97))</formula>
    </cfRule>
  </conditionalFormatting>
  <conditionalFormatting sqref="C98">
    <cfRule type="expression" dxfId="29" priority="71">
      <formula>ISNUMBER(SEARCH("◆",C98))</formula>
    </cfRule>
  </conditionalFormatting>
  <conditionalFormatting sqref="D98">
    <cfRule type="expression" dxfId="28" priority="72">
      <formula>ISNUMBER(SEARCH("◆",D98))</formula>
    </cfRule>
  </conditionalFormatting>
  <conditionalFormatting sqref="E98">
    <cfRule type="expression" dxfId="27" priority="73">
      <formula>ISNUMBER(SEARCH("◆",E98))</formula>
    </cfRule>
  </conditionalFormatting>
  <conditionalFormatting sqref="C99">
    <cfRule type="expression" dxfId="26" priority="74">
      <formula>ISNUMBER(SEARCH("◆",C99))</formula>
    </cfRule>
  </conditionalFormatting>
  <conditionalFormatting sqref="D99">
    <cfRule type="expression" dxfId="25" priority="75">
      <formula>ISNUMBER(SEARCH("◆",D99))</formula>
    </cfRule>
  </conditionalFormatting>
  <conditionalFormatting sqref="E99">
    <cfRule type="expression" dxfId="24" priority="76">
      <formula>ISNUMBER(SEARCH("◆",E99))</formula>
    </cfRule>
  </conditionalFormatting>
  <conditionalFormatting sqref="C100">
    <cfRule type="expression" dxfId="23" priority="77">
      <formula>ISNUMBER(SEARCH("◆",C100))</formula>
    </cfRule>
  </conditionalFormatting>
  <conditionalFormatting sqref="D100">
    <cfRule type="expression" dxfId="22" priority="78">
      <formula>ISNUMBER(SEARCH("◆",D100))</formula>
    </cfRule>
  </conditionalFormatting>
  <conditionalFormatting sqref="E100">
    <cfRule type="expression" dxfId="21" priority="79">
      <formula>ISNUMBER(SEARCH("◆",E100))</formula>
    </cfRule>
  </conditionalFormatting>
  <conditionalFormatting sqref="C101">
    <cfRule type="expression" dxfId="20" priority="80">
      <formula>ISNUMBER(SEARCH("◆",C101))</formula>
    </cfRule>
  </conditionalFormatting>
  <conditionalFormatting sqref="D101">
    <cfRule type="expression" dxfId="19" priority="81">
      <formula>ISNUMBER(SEARCH("◆",D101))</formula>
    </cfRule>
  </conditionalFormatting>
  <conditionalFormatting sqref="E101">
    <cfRule type="expression" dxfId="18" priority="82">
      <formula>ISNUMBER(SEARCH("◆",E101))</formula>
    </cfRule>
  </conditionalFormatting>
  <conditionalFormatting sqref="C102">
    <cfRule type="expression" dxfId="17" priority="83">
      <formula>ISNUMBER(SEARCH("◆",C102))</formula>
    </cfRule>
  </conditionalFormatting>
  <conditionalFormatting sqref="D102">
    <cfRule type="expression" dxfId="16" priority="84">
      <formula>ISNUMBER(SEARCH("◆",D102))</formula>
    </cfRule>
  </conditionalFormatting>
  <conditionalFormatting sqref="E102">
    <cfRule type="expression" dxfId="15" priority="85">
      <formula>ISNUMBER(SEARCH("◆",E102))</formula>
    </cfRule>
  </conditionalFormatting>
  <conditionalFormatting sqref="C103">
    <cfRule type="expression" dxfId="14" priority="86">
      <formula>ISNUMBER(SEARCH("◆",C103))</formula>
    </cfRule>
  </conditionalFormatting>
  <conditionalFormatting sqref="D103">
    <cfRule type="expression" dxfId="13" priority="87">
      <formula>ISNUMBER(SEARCH("◆",D103))</formula>
    </cfRule>
  </conditionalFormatting>
  <conditionalFormatting sqref="E103">
    <cfRule type="expression" dxfId="12" priority="88">
      <formula>ISNUMBER(SEARCH("◆",E103))</formula>
    </cfRule>
  </conditionalFormatting>
  <conditionalFormatting sqref="C104">
    <cfRule type="expression" dxfId="11" priority="89">
      <formula>ISNUMBER(SEARCH("◆",C104))</formula>
    </cfRule>
  </conditionalFormatting>
  <conditionalFormatting sqref="D104">
    <cfRule type="expression" dxfId="10" priority="90">
      <formula>ISNUMBER(SEARCH("◆",D104))</formula>
    </cfRule>
  </conditionalFormatting>
  <conditionalFormatting sqref="E104">
    <cfRule type="expression" dxfId="9" priority="91">
      <formula>ISNUMBER(SEARCH("◆",E104))</formula>
    </cfRule>
  </conditionalFormatting>
  <conditionalFormatting sqref="C105">
    <cfRule type="expression" dxfId="8" priority="92">
      <formula>ISNUMBER(SEARCH("◆",C105))</formula>
    </cfRule>
  </conditionalFormatting>
  <conditionalFormatting sqref="D105">
    <cfRule type="expression" dxfId="7" priority="93">
      <formula>ISNUMBER(SEARCH("◆",D105))</formula>
    </cfRule>
  </conditionalFormatting>
  <conditionalFormatting sqref="E105">
    <cfRule type="expression" dxfId="6" priority="94">
      <formula>ISNUMBER(SEARCH("◆",E105))</formula>
    </cfRule>
  </conditionalFormatting>
  <conditionalFormatting sqref="C106">
    <cfRule type="expression" dxfId="5" priority="95">
      <formula>ISNUMBER(SEARCH("◆",C106))</formula>
    </cfRule>
  </conditionalFormatting>
  <conditionalFormatting sqref="D106">
    <cfRule type="expression" dxfId="4" priority="96">
      <formula>ISNUMBER(SEARCH("◆",D106))</formula>
    </cfRule>
  </conditionalFormatting>
  <conditionalFormatting sqref="E106">
    <cfRule type="expression" dxfId="3" priority="97">
      <formula>ISNUMBER(SEARCH("◆",E106))</formula>
    </cfRule>
  </conditionalFormatting>
  <conditionalFormatting sqref="C107">
    <cfRule type="expression" dxfId="2" priority="98">
      <formula>ISNUMBER(SEARCH("◆",C107))</formula>
    </cfRule>
  </conditionalFormatting>
  <conditionalFormatting sqref="D107">
    <cfRule type="expression" dxfId="1" priority="99">
      <formula>ISNUMBER(SEARCH("◆",D107))</formula>
    </cfRule>
  </conditionalFormatting>
  <conditionalFormatting sqref="E107">
    <cfRule type="expression" dxfId="0" priority="100">
      <formula>ISNUMBER(SEARCH("◆",E107))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baseColWidth="10" defaultColWidth="8.7109375" defaultRowHeight="15" x14ac:dyDescent="0.25"/>
  <cols>
    <col min="1" max="1" width="2" style="1" customWidth="1"/>
    <col min="2" max="3" width="20" style="1" customWidth="1"/>
    <col min="4" max="6" width="45" style="1" customWidth="1"/>
    <col min="8" max="8" width="13" style="1" hidden="1" customWidth="1"/>
  </cols>
  <sheetData>
    <row r="1" spans="2:8" ht="25.5" customHeight="1" x14ac:dyDescent="0.25">
      <c r="B1" s="30" t="s">
        <v>181</v>
      </c>
      <c r="C1" s="27"/>
      <c r="D1" s="27"/>
      <c r="E1" s="27"/>
      <c r="F1" s="27"/>
    </row>
    <row r="2" spans="2:8" ht="39.75" customHeight="1" x14ac:dyDescent="0.25">
      <c r="B2" s="28" t="s">
        <v>182</v>
      </c>
      <c r="C2" s="27"/>
      <c r="D2" s="27"/>
      <c r="E2" s="27"/>
      <c r="F2" s="27"/>
    </row>
    <row r="4" spans="2:8" ht="21.75" customHeight="1" x14ac:dyDescent="0.25">
      <c r="B4" s="23" t="s">
        <v>113</v>
      </c>
      <c r="C4" s="23" t="s">
        <v>183</v>
      </c>
      <c r="D4" s="23" t="s">
        <v>184</v>
      </c>
      <c r="E4" s="23" t="s">
        <v>185</v>
      </c>
      <c r="F4" s="23" t="s">
        <v>186</v>
      </c>
    </row>
    <row r="5" spans="2:8" ht="75" customHeight="1" x14ac:dyDescent="0.25">
      <c r="B5" s="3" t="s">
        <v>118</v>
      </c>
      <c r="C5" s="8" t="s">
        <v>187</v>
      </c>
      <c r="D5" s="22" t="s">
        <v>188</v>
      </c>
      <c r="E5" s="22" t="s">
        <v>189</v>
      </c>
      <c r="F5" s="22" t="s">
        <v>190</v>
      </c>
      <c r="H5" s="1" t="s">
        <v>191</v>
      </c>
    </row>
    <row r="6" spans="2:8" ht="60" customHeight="1" x14ac:dyDescent="0.25">
      <c r="B6" s="3" t="s">
        <v>118</v>
      </c>
      <c r="C6" s="8" t="s">
        <v>192</v>
      </c>
      <c r="D6" s="22" t="s">
        <v>193</v>
      </c>
      <c r="E6" s="22" t="s">
        <v>194</v>
      </c>
      <c r="F6" s="22" t="s">
        <v>195</v>
      </c>
      <c r="H6" s="1" t="s">
        <v>196</v>
      </c>
    </row>
    <row r="7" spans="2:8" ht="75" customHeight="1" x14ac:dyDescent="0.25">
      <c r="B7" s="3" t="s">
        <v>119</v>
      </c>
      <c r="C7" s="8" t="s">
        <v>187</v>
      </c>
      <c r="D7" s="22" t="s">
        <v>197</v>
      </c>
      <c r="E7" s="22" t="s">
        <v>198</v>
      </c>
      <c r="F7" s="22" t="s">
        <v>199</v>
      </c>
      <c r="H7" s="1" t="s">
        <v>200</v>
      </c>
    </row>
    <row r="8" spans="2:8" ht="60" customHeight="1" x14ac:dyDescent="0.25">
      <c r="B8" s="3" t="s">
        <v>119</v>
      </c>
      <c r="C8" s="8" t="s">
        <v>192</v>
      </c>
      <c r="D8" s="22" t="s">
        <v>201</v>
      </c>
      <c r="E8" s="22" t="s">
        <v>202</v>
      </c>
      <c r="F8" s="22" t="s">
        <v>203</v>
      </c>
      <c r="H8" s="1" t="s">
        <v>204</v>
      </c>
    </row>
    <row r="9" spans="2:8" ht="60" customHeight="1" x14ac:dyDescent="0.25">
      <c r="B9" s="3" t="s">
        <v>120</v>
      </c>
      <c r="C9" s="8" t="s">
        <v>187</v>
      </c>
      <c r="D9" s="22" t="s">
        <v>205</v>
      </c>
      <c r="E9" s="22" t="s">
        <v>206</v>
      </c>
      <c r="F9" s="22" t="s">
        <v>207</v>
      </c>
      <c r="H9" s="1" t="s">
        <v>208</v>
      </c>
    </row>
    <row r="10" spans="2:8" ht="60" customHeight="1" x14ac:dyDescent="0.25">
      <c r="B10" s="3" t="s">
        <v>120</v>
      </c>
      <c r="C10" s="8" t="s">
        <v>192</v>
      </c>
      <c r="D10" s="22" t="s">
        <v>209</v>
      </c>
      <c r="E10" s="22" t="s">
        <v>210</v>
      </c>
      <c r="F10" s="22" t="s">
        <v>211</v>
      </c>
      <c r="H10" s="1" t="s">
        <v>212</v>
      </c>
    </row>
    <row r="11" spans="2:8" ht="60" customHeight="1" x14ac:dyDescent="0.25">
      <c r="B11" s="3" t="s">
        <v>121</v>
      </c>
      <c r="C11" s="8" t="s">
        <v>187</v>
      </c>
      <c r="D11" s="22" t="s">
        <v>213</v>
      </c>
      <c r="E11" s="22" t="s">
        <v>214</v>
      </c>
      <c r="F11" s="22" t="s">
        <v>215</v>
      </c>
      <c r="H11" s="1" t="s">
        <v>216</v>
      </c>
    </row>
    <row r="12" spans="2:8" ht="60" customHeight="1" x14ac:dyDescent="0.25">
      <c r="B12" s="3" t="s">
        <v>121</v>
      </c>
      <c r="C12" s="8" t="s">
        <v>192</v>
      </c>
      <c r="D12" s="22" t="s">
        <v>217</v>
      </c>
      <c r="E12" s="22" t="s">
        <v>218</v>
      </c>
      <c r="F12" s="22" t="s">
        <v>219</v>
      </c>
      <c r="H12" s="1" t="s">
        <v>220</v>
      </c>
    </row>
    <row r="13" spans="2:8" ht="60" customHeight="1" x14ac:dyDescent="0.25">
      <c r="B13" s="3" t="s">
        <v>122</v>
      </c>
      <c r="C13" s="8" t="s">
        <v>187</v>
      </c>
      <c r="D13" s="22" t="s">
        <v>221</v>
      </c>
      <c r="E13" s="22" t="s">
        <v>222</v>
      </c>
      <c r="F13" s="22" t="s">
        <v>223</v>
      </c>
      <c r="H13" s="1" t="s">
        <v>224</v>
      </c>
    </row>
    <row r="14" spans="2:8" ht="60" customHeight="1" x14ac:dyDescent="0.25">
      <c r="B14" s="3" t="s">
        <v>122</v>
      </c>
      <c r="C14" s="8" t="s">
        <v>192</v>
      </c>
      <c r="D14" s="22" t="s">
        <v>225</v>
      </c>
      <c r="E14" s="22" t="s">
        <v>226</v>
      </c>
      <c r="F14" s="22" t="s">
        <v>227</v>
      </c>
      <c r="H14" s="1" t="s">
        <v>228</v>
      </c>
    </row>
    <row r="15" spans="2:8" ht="60" customHeight="1" x14ac:dyDescent="0.25">
      <c r="B15" s="3" t="s">
        <v>123</v>
      </c>
      <c r="C15" s="8" t="s">
        <v>187</v>
      </c>
      <c r="D15" s="22" t="s">
        <v>229</v>
      </c>
      <c r="E15" s="22" t="s">
        <v>230</v>
      </c>
      <c r="F15" s="22" t="s">
        <v>231</v>
      </c>
      <c r="H15" s="1" t="s">
        <v>232</v>
      </c>
    </row>
    <row r="16" spans="2:8" ht="60" customHeight="1" x14ac:dyDescent="0.25">
      <c r="B16" s="3" t="s">
        <v>123</v>
      </c>
      <c r="C16" s="8" t="s">
        <v>192</v>
      </c>
      <c r="D16" s="22" t="s">
        <v>233</v>
      </c>
      <c r="E16" s="22" t="s">
        <v>234</v>
      </c>
      <c r="F16" s="22" t="s">
        <v>235</v>
      </c>
      <c r="H16" s="1" t="s">
        <v>236</v>
      </c>
    </row>
  </sheetData>
  <mergeCells count="2">
    <mergeCell ref="B2:F2"/>
    <mergeCell ref="B1:F1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8"/>
  <sheetViews>
    <sheetView showGridLines="0" zoomScaleNormal="100" workbookViewId="0"/>
  </sheetViews>
  <sheetFormatPr baseColWidth="10" defaultColWidth="8.7109375" defaultRowHeight="15" x14ac:dyDescent="0.25"/>
  <cols>
    <col min="1" max="1" width="30" style="1" customWidth="1"/>
    <col min="2" max="5" width="14" style="1" customWidth="1"/>
  </cols>
  <sheetData>
    <row r="1" spans="1:5" ht="16.149999999999999" customHeight="1" x14ac:dyDescent="0.25">
      <c r="A1" s="24" t="s">
        <v>237</v>
      </c>
    </row>
    <row r="2" spans="1:5" ht="15" customHeight="1" x14ac:dyDescent="0.25">
      <c r="A2" s="25" t="s">
        <v>238</v>
      </c>
    </row>
    <row r="4" spans="1:5" ht="15" customHeight="1" x14ac:dyDescent="0.25">
      <c r="A4" s="7" t="s">
        <v>91</v>
      </c>
      <c r="B4" s="7" t="s">
        <v>239</v>
      </c>
      <c r="C4" s="7" t="s">
        <v>240</v>
      </c>
      <c r="D4" s="7" t="s">
        <v>241</v>
      </c>
      <c r="E4" s="7" t="s">
        <v>242</v>
      </c>
    </row>
    <row r="5" spans="1:5" ht="15" customHeight="1" x14ac:dyDescent="0.25">
      <c r="A5" s="8" t="s">
        <v>243</v>
      </c>
      <c r="B5" s="8">
        <v>3.2042000000000002</v>
      </c>
      <c r="C5" s="8">
        <v>1.0779000000000001</v>
      </c>
      <c r="D5" s="8">
        <v>569</v>
      </c>
      <c r="E5" s="8" t="s">
        <v>244</v>
      </c>
    </row>
    <row r="6" spans="1:5" ht="15" customHeight="1" x14ac:dyDescent="0.25">
      <c r="A6" s="8" t="s">
        <v>245</v>
      </c>
      <c r="B6" s="8">
        <v>4.1162999999999998</v>
      </c>
      <c r="C6" s="8">
        <v>1.298</v>
      </c>
      <c r="D6" s="8">
        <v>569</v>
      </c>
      <c r="E6" s="8" t="s">
        <v>246</v>
      </c>
    </row>
    <row r="7" spans="1:5" ht="15" customHeight="1" x14ac:dyDescent="0.25">
      <c r="A7" s="8" t="s">
        <v>247</v>
      </c>
      <c r="B7" s="8">
        <v>4.3792999999999997</v>
      </c>
      <c r="C7" s="8">
        <v>1.1695</v>
      </c>
      <c r="D7" s="8">
        <v>569</v>
      </c>
      <c r="E7" s="8" t="s">
        <v>248</v>
      </c>
    </row>
    <row r="8" spans="1:5" ht="15" customHeight="1" x14ac:dyDescent="0.25">
      <c r="A8" s="8" t="s">
        <v>249</v>
      </c>
      <c r="B8" s="8">
        <v>2.2839999999999998</v>
      </c>
      <c r="C8" s="8">
        <v>1.1414</v>
      </c>
      <c r="D8" s="8">
        <v>569</v>
      </c>
      <c r="E8" s="8" t="s">
        <v>250</v>
      </c>
    </row>
    <row r="9" spans="1:5" ht="15" customHeight="1" x14ac:dyDescent="0.25">
      <c r="A9" s="8" t="s">
        <v>251</v>
      </c>
      <c r="B9" s="8">
        <v>4.2678000000000003</v>
      </c>
      <c r="C9" s="8">
        <v>1.2019</v>
      </c>
      <c r="D9" s="8">
        <v>569</v>
      </c>
      <c r="E9" s="8" t="s">
        <v>252</v>
      </c>
    </row>
    <row r="10" spans="1:5" ht="15" customHeight="1" x14ac:dyDescent="0.25">
      <c r="A10" s="8" t="s">
        <v>253</v>
      </c>
      <c r="B10" s="8">
        <v>2.8702999999999999</v>
      </c>
      <c r="C10" s="8">
        <v>1.2809999999999999</v>
      </c>
      <c r="D10" s="8">
        <v>569</v>
      </c>
      <c r="E10" s="8" t="s">
        <v>254</v>
      </c>
    </row>
    <row r="11" spans="1:5" ht="15" customHeight="1" x14ac:dyDescent="0.25">
      <c r="A11" s="8" t="s">
        <v>255</v>
      </c>
      <c r="B11" s="8">
        <v>3.8197000000000001</v>
      </c>
      <c r="C11" s="8">
        <v>1.1586000000000001</v>
      </c>
      <c r="D11" s="8">
        <v>569</v>
      </c>
      <c r="E11" s="8" t="s">
        <v>256</v>
      </c>
    </row>
    <row r="12" spans="1:5" ht="15" customHeight="1" x14ac:dyDescent="0.25">
      <c r="A12" s="8" t="s">
        <v>257</v>
      </c>
      <c r="B12" s="8">
        <v>2.5002</v>
      </c>
      <c r="C12" s="8">
        <v>1.2281</v>
      </c>
      <c r="D12" s="8">
        <v>569</v>
      </c>
      <c r="E12" s="8" t="s">
        <v>258</v>
      </c>
    </row>
    <row r="13" spans="1:5" ht="15" customHeight="1" x14ac:dyDescent="0.25">
      <c r="A13" s="8" t="s">
        <v>122</v>
      </c>
      <c r="B13" s="8">
        <v>4.5761000000000003</v>
      </c>
      <c r="C13" s="8">
        <v>1.1565000000000001</v>
      </c>
      <c r="D13" s="8">
        <v>569</v>
      </c>
      <c r="E13" s="8" t="s">
        <v>259</v>
      </c>
    </row>
    <row r="14" spans="1:5" ht="15" customHeight="1" x14ac:dyDescent="0.25">
      <c r="A14" s="8" t="s">
        <v>260</v>
      </c>
      <c r="B14" s="8">
        <v>2.2299000000000002</v>
      </c>
      <c r="C14" s="8">
        <v>1.1886000000000001</v>
      </c>
      <c r="D14" s="8">
        <v>569</v>
      </c>
      <c r="E14" s="8" t="s">
        <v>261</v>
      </c>
    </row>
    <row r="15" spans="1:5" ht="15" customHeight="1" x14ac:dyDescent="0.25">
      <c r="A15" s="8" t="s">
        <v>262</v>
      </c>
      <c r="B15" s="8">
        <v>4.6214000000000004</v>
      </c>
      <c r="C15" s="8">
        <v>1.2018</v>
      </c>
      <c r="D15" s="8">
        <v>569</v>
      </c>
      <c r="E15" s="8" t="s">
        <v>263</v>
      </c>
    </row>
    <row r="16" spans="1:5" ht="15" customHeight="1" x14ac:dyDescent="0.25">
      <c r="A16" s="8" t="s">
        <v>264</v>
      </c>
      <c r="B16" s="8">
        <v>2.1972</v>
      </c>
      <c r="C16" s="8">
        <v>1.1559999999999999</v>
      </c>
      <c r="D16" s="8">
        <v>569</v>
      </c>
      <c r="E16" s="8" t="s">
        <v>265</v>
      </c>
    </row>
    <row r="17" spans="1:5" ht="15" customHeight="1" x14ac:dyDescent="0.25">
      <c r="A17" s="3" t="s">
        <v>266</v>
      </c>
      <c r="B17" s="8">
        <v>4.1448</v>
      </c>
      <c r="C17" s="8">
        <v>0.91069999999999995</v>
      </c>
      <c r="D17" s="8">
        <v>569</v>
      </c>
      <c r="E17" s="8" t="s">
        <v>267</v>
      </c>
    </row>
    <row r="18" spans="1:5" ht="15" customHeight="1" x14ac:dyDescent="0.25">
      <c r="A18" s="3" t="s">
        <v>268</v>
      </c>
      <c r="B18" s="8">
        <v>2.6996000000000002</v>
      </c>
      <c r="C18" s="8">
        <v>0.91249999999999998</v>
      </c>
      <c r="D18" s="8">
        <v>569</v>
      </c>
      <c r="E18" s="8" t="s">
        <v>269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Carátula</vt:lpstr>
      <vt:lpstr>Test</vt:lpstr>
      <vt:lpstr>Puntuaciones</vt:lpstr>
      <vt:lpstr>Gráficos</vt:lpstr>
      <vt:lpstr>Planificación Terapéutica</vt:lpstr>
      <vt:lpstr>Recursos Clínicos</vt:lpstr>
      <vt:lpstr>Banco de Recursos ACT</vt:lpstr>
      <vt:lpstr>Normas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cp:revision>1</cp:revision>
  <dcterms:created xsi:type="dcterms:W3CDTF">2026-07-17T04:45:11Z</dcterms:created>
  <dcterms:modified xsi:type="dcterms:W3CDTF">2026-07-17T19:59:05Z</dcterms:modified>
  <dc:language>en-US</dc:language>
</cp:coreProperties>
</file>