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USER\OneDrive\Escritorio\"/>
    </mc:Choice>
  </mc:AlternateContent>
  <xr:revisionPtr revIDLastSave="0" documentId="13_ncr:1_{86B43013-007E-4151-AE3A-CC94087B87B4}" xr6:coauthVersionLast="47" xr6:coauthVersionMax="47" xr10:uidLastSave="{00000000-0000-0000-0000-000000000000}"/>
  <bookViews>
    <workbookView xWindow="-120" yWindow="-120" windowWidth="20730" windowHeight="11160" tabRatio="500" activeTab="2" xr2:uid="{00000000-000D-0000-FFFF-FFFF00000000}"/>
  </bookViews>
  <sheets>
    <sheet name="INSTRUCCIONES" sheetId="1" r:id="rId1"/>
    <sheet name="TEST" sheetId="2" r:id="rId2"/>
    <sheet name="RESULTADOS" sheetId="3" r:id="rId3"/>
    <sheet name="PERCENTILES"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5" i="3" l="1"/>
  <c r="B15" i="3"/>
  <c r="B12" i="3"/>
  <c r="H12" i="3" s="1"/>
  <c r="B11" i="3"/>
  <c r="H11" i="3" s="1"/>
  <c r="B10" i="3"/>
  <c r="D10" i="3" s="1"/>
  <c r="B9" i="3"/>
  <c r="D9" i="3" s="1"/>
  <c r="B6" i="3"/>
  <c r="B5" i="3"/>
  <c r="B4" i="3"/>
  <c r="B3" i="3"/>
  <c r="B13" i="3" l="1"/>
  <c r="H9" i="3"/>
  <c r="H10" i="3"/>
  <c r="D13" i="3"/>
  <c r="H13" i="3"/>
  <c r="D12" i="3"/>
  <c r="D11" i="3"/>
</calcChain>
</file>

<file path=xl/sharedStrings.xml><?xml version="1.0" encoding="utf-8"?>
<sst xmlns="http://schemas.openxmlformats.org/spreadsheetml/2006/main" count="77" uniqueCount="75">
  <si>
    <t>SCREENING PSICOLÓGICO EN EVENTOS CRÍTICOS (SPEC)</t>
  </si>
  <si>
    <t>Patricio R. Arias (2020, rev. 2026) — Instituto de Investigación Conductual NeuroCorp Ecuador</t>
  </si>
  <si>
    <t>¿QUÉ ES EL SPEC?</t>
  </si>
  <si>
    <t>Instrumento de tamizaje (screening) de malestar psicológico para personas que han atravesado un evento crítico (desastres, emergencias, accidentes, violencia, crisis sanitarias). Evalúa cuatro dimensiones: Depresión, Ansiedad, Trauma y Agresividad, más un ítem de cribado de riesgo suicida.</t>
  </si>
  <si>
    <t>INSTRUCCIONES PARA LA PERSONA EVALUADA</t>
  </si>
  <si>
    <t>Lea atentamente la lista de la hoja "TEST". Son problemas y molestias que las personas suelen experimentar al atravesar eventos críticos. Indique cuánto ha experimentado cada uno de ellos desde que ocurrió el evento crítico, seleccionando el número que corresponda en la columna RESPUESTA:</t>
  </si>
  <si>
    <t xml:space="preserve">        0 = Nada        1 = Un poco        2 = Moderadamente        3 = Bastante        4 = Mucho o extremadamente</t>
  </si>
  <si>
    <t>No hay respuestas correctas ni incorrectas. Responda con sinceridad; sus respuestas son confidenciales.</t>
  </si>
  <si>
    <t>INSTRUCCIONES PARA EL PROFESIONAL</t>
  </si>
  <si>
    <t>1. Complete los datos de identificación en la hoja "TEST".</t>
  </si>
  <si>
    <t>2. Verifique que los 16 ítems y el ítem 17 estén respondidos (la hoja "RESULTADOS" avisa si faltan respuestas).</t>
  </si>
  <si>
    <t>3. Los resultados se calculan automáticamente en la hoja "RESULTADOS" con los baremos ecuatorianos 2026 (N = 10.628).</t>
  </si>
  <si>
    <t>4. ÍTEM 17: una respuesta "SÍ" indica necesidad de evaluación inmediata de riesgo suicida por un profesional; no constituye diagnóstico. Active el protocolo de derivación correspondiente.</t>
  </si>
  <si>
    <t>5. El SPEC es un instrumento de tamizaje: los resultados "Alto" o "Muy alto" indican necesidad de evaluación clínica, no un diagnóstico.</t>
  </si>
  <si>
    <t>PROPIEDADES PSICOMÉTRICAS</t>
  </si>
  <si>
    <t>Alfa de Cronbach (base unificada N = 10.628): 0,955. Estructura de 4 factores. Baremos por percentiles: Bajo (≤P25), Medio (P26–P74), Alto (P75–P89), Muy alto (≥P90).</t>
  </si>
  <si>
    <t>Contacto: prarias@investigacionconductual.com  |  www.neurocorpecuador.com</t>
  </si>
  <si>
    <t>SPEC — APLICACIÓN</t>
  </si>
  <si>
    <t>Nombre / Código:</t>
  </si>
  <si>
    <t>Edad:</t>
  </si>
  <si>
    <t>Sexo:</t>
  </si>
  <si>
    <t>Fecha:</t>
  </si>
  <si>
    <t>Evaluador/a:</t>
  </si>
  <si>
    <t>N°</t>
  </si>
  <si>
    <t>ÍTEM</t>
  </si>
  <si>
    <t>RESPUESTA</t>
  </si>
  <si>
    <t>Desde el evento crítico, se ha sentido triste</t>
  </si>
  <si>
    <t>Desde el evento crítico, siente como si todo fuera un sueño, o le ha sido difícil experimentar sentimientos</t>
  </si>
  <si>
    <t>Desde el evento crítico, grita o tira cosas</t>
  </si>
  <si>
    <t>Desde el evento crítico, le han molestado recuerdos no deseados o pesadillas</t>
  </si>
  <si>
    <t>Desde el evento crítico, se siente desesperanzado/a con respecto al futuro</t>
  </si>
  <si>
    <t>Desde el evento crítico, tiene la sensación de ser inútil o de no valer nada</t>
  </si>
  <si>
    <t>Desde el evento crítico, se siente preocupado/a, tenso/a o agitado/a</t>
  </si>
  <si>
    <t>Desde el evento crítico, ha hecho esfuerzos para evitar pensar, hablar o realizar actos que se lo recuerden</t>
  </si>
  <si>
    <t>Desde el evento crítico, tiene arrebatos de cólera o ataques de furia que no logra controlar</t>
  </si>
  <si>
    <t>Desde el evento crítico, le han incomodado problemas de sueño, concentración, nerviosismo, irritabilidad o sentirse muy alerta</t>
  </si>
  <si>
    <t>Desde el evento crítico, siente miedo de repente y sin razón</t>
  </si>
  <si>
    <t>Desde el evento crítico, tiene ganas de romper algo</t>
  </si>
  <si>
    <t>Desde el evento crítico, se siente nervioso/a o con mucha ansiedad</t>
  </si>
  <si>
    <t>Desde el evento crítico, se ha sentido solo/a</t>
  </si>
  <si>
    <t>Desde el evento crítico, se siente inquieto/a o intranquilo/a</t>
  </si>
  <si>
    <t>Desde el evento crítico, tiene discusiones frecuentes</t>
  </si>
  <si>
    <t>¿Existe alguna posibilidad de que usted tenga deseos de hacerse daño o quitarse la vida?</t>
  </si>
  <si>
    <t>Escala: 0 = Nada | 1 = Un poco | 2 = Moderadamente | 3 = Bastante | 4 = Mucho o extremadamente</t>
  </si>
  <si>
    <t>SPEC — RESULTADOS</t>
  </si>
  <si>
    <t>Ítems respondidos:</t>
  </si>
  <si>
    <t>Validez del protocolo:</t>
  </si>
  <si>
    <t>DIMENSIÓN</t>
  </si>
  <si>
    <t>PUNTAJE</t>
  </si>
  <si>
    <t>MÁXIMO</t>
  </si>
  <si>
    <t>CATEGORÍA</t>
  </si>
  <si>
    <t>Percentil</t>
  </si>
  <si>
    <t>DEPRESIÓN</t>
  </si>
  <si>
    <t>ANSIEDAD</t>
  </si>
  <si>
    <t>TRAUMA</t>
  </si>
  <si>
    <t>AGRESIVIDAD</t>
  </si>
  <si>
    <t>TOTAL (Malestar global)</t>
  </si>
  <si>
    <t>ÍTEM 17 — RIESGO SUICIDA:</t>
  </si>
  <si>
    <t>GUÍA DE INTERPRETACIÓN</t>
  </si>
  <si>
    <t>BAJO (≤P25)</t>
  </si>
  <si>
    <t>Sintomatología mínima. Sin indicación de intervención.</t>
  </si>
  <si>
    <t>MEDIO (P26–P74)</t>
  </si>
  <si>
    <t>Rango esperable tras un evento crítico. Psicoeducación y monitoreo.</t>
  </si>
  <si>
    <t>ALTO (P75–P89)</t>
  </si>
  <si>
    <t>Sintomatología elevada. Se recomienda evaluación clínica.</t>
  </si>
  <si>
    <t>MUY ALTO (≥P90)</t>
  </si>
  <si>
    <t>Prioridad de atención. Evaluación clínica en el menor tiempo posible.</t>
  </si>
  <si>
    <t>PERFIL DE RESULTADOS (percentiles)</t>
  </si>
  <si>
    <t>PD</t>
  </si>
  <si>
    <t>DEP</t>
  </si>
  <si>
    <t>ANS</t>
  </si>
  <si>
    <t>TRA</t>
  </si>
  <si>
    <t>AGR</t>
  </si>
  <si>
    <t>TOTAL</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</si>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</sst>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font>
    <font>
      <b/>
      <sz val="18"/>
      <color rgb="FF1F4E79"/>
      <name val="Arial"/>
      <charset val="1"/>
    </font>
    <font>
      <i/>
      <sz val="11"/>
      <color rgb="FF595959"/>
      <name val="Arial"/>
      <charset val="1"/>
    </font>
    <font>
      <sz val="11"/>
      <name val="Arial"/>
      <charset val="1"/>
    </font>
    <font>
      <b/>
      <sz val="12"/>
      <color rgb="FF1F4E79"/>
      <name val="Arial"/>
      <charset val="1"/>
    </font>
    <font>
      <i/>
      <sz val="9"/>
      <color rgb="FF808080"/>
      <name val="Arial"/>
      <charset val="1"/>
    </font>
    <font>
      <b/>
      <sz val="14"/>
      <color rgb="FF1F4E79"/>
      <name val="Arial"/>
      <charset val="1"/>
    </font>
    <font>
      <b/>
      <sz val="11"/>
      <name val="Arial"/>
      <charset val="1"/>
    </font>
    <font>
      <sz val="11"/>
      <color rgb="FF0000FF"/>
      <name val="Arial"/>
      <charset val="1"/>
    </font>
    <font>
      <b/>
      <sz val="11"/>
      <color rgb="FFFFFFFF"/>
      <name val="Arial"/>
      <charset val="1"/>
    </font>
    <font>
      <sz val="10"/>
      <name val="Arial"/>
      <charset val="1"/>
    </font>
    <font>
      <b/>
      <sz val="11"/>
      <color rgb="FF0000FF"/>
      <name val="Arial"/>
      <charset val="1"/>
    </font>
    <font>
      <b/>
      <sz val="10"/>
      <color rgb="FFC00000"/>
      <name val="Arial"/>
      <charset val="1"/>
    </font>
    <font>
      <b/>
      <sz val="8"/>
      <name val="Arial"/>
      <charset val="1"/>
    </font>
    <font>
      <b/>
      <sz val="11"/>
      <color rgb="FFC00000"/>
      <name val="Arial"/>
      <charset val="1"/>
    </font>
    <font>
      <b/>
      <sz val="11"/>
      <color rgb="FF1F4E79"/>
      <name val="Arial"/>
      <charset val="1"/>
    </font>
    <font>
      <b/>
      <sz val="9"/>
      <name val="Arial"/>
      <charset val="1"/>
    </font>
    <font>
      <sz val="9"/>
      <name val="Arial"/>
      <charset val="1"/>
    </font>
    <font>
      <b/>
      <sz val="11"/>
      <color theme="1"/>
      <name val="Calibri"/>
      <family val="2"/>
      <charset val="1"/>
    </font>
    <font>
      <b/>
      <i/>
      <sz val="9"/>
      <color rgb="FF595959"/>
      <name val="Arial"/>
      <family val="2"/>
    </font>
  </fonts>
  <fills count="5">
    <fill>
      <patternFill patternType="none"/>
    </fill>
    <fill>
      <patternFill patternType="gray125"/>
    </fill>
    <fill>
      <patternFill patternType="solid">
        <fgColor rgb="FFD6E4F0"/>
        <bgColor rgb="FFD9D9D9"/>
      </patternFill>
    </fill>
    <fill>
      <patternFill patternType="solid">
        <fgColor rgb="FF1F4E79"/>
        <bgColor rgb="FF003366"/>
      </patternFill>
    </fill>
    <fill>
      <patternFill patternType="solid">
        <fgColor rgb="FFF2F2F2"/>
        <bgColor rgb="FFFFF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2">
    <xf numFmtId="0" fontId="0" fillId="0" borderId="0" xfId="0"/>
    <xf numFmtId="0" fontId="0" fillId="0" borderId="0" xfId="0" applyAlignment="1"/>
    <xf numFmtId="0" fontId="1" fillId="0" borderId="0" xfId="0" applyFont="1" applyAlignment="1"/>
    <xf numFmtId="0" fontId="2" fillId="0" borderId="0" xfId="0" applyFont="1" applyAlignment="1"/>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7" fillId="0" borderId="0" xfId="0" applyFont="1" applyAlignment="1"/>
    <xf numFmtId="0" fontId="8" fillId="2" borderId="1" xfId="0" applyFont="1" applyFill="1" applyBorder="1" applyAlignment="1"/>
    <xf numFmtId="0" fontId="9" fillId="3" borderId="0" xfId="0" applyFont="1" applyFill="1" applyAlignment="1">
      <alignment horizontal="center"/>
    </xf>
    <xf numFmtId="0" fontId="0" fillId="0" borderId="0" xfId="0" applyAlignment="1">
      <alignment horizontal="center"/>
    </xf>
    <xf numFmtId="0" fontId="10" fillId="0" borderId="0" xfId="0" applyFont="1" applyAlignment="1">
      <alignment vertical="center" wrapText="1"/>
    </xf>
    <xf numFmtId="0" fontId="11" fillId="2" borderId="1" xfId="0" applyFont="1" applyFill="1" applyBorder="1" applyAlignment="1">
      <alignment horizontal="center"/>
    </xf>
    <xf numFmtId="0" fontId="0" fillId="4" borderId="0" xfId="0" applyFill="1" applyAlignment="1">
      <alignment horizontal="center"/>
    </xf>
    <xf numFmtId="0" fontId="10" fillId="4" borderId="0" xfId="0" applyFont="1" applyFill="1" applyAlignment="1">
      <alignment vertical="center" wrapText="1"/>
    </xf>
    <xf numFmtId="0" fontId="12" fillId="0" borderId="0" xfId="0" applyFont="1" applyAlignment="1">
      <alignment vertical="center" wrapText="1"/>
    </xf>
    <xf numFmtId="0" fontId="6" fillId="0" borderId="0" xfId="0" applyFont="1" applyAlignment="1"/>
    <xf numFmtId="0" fontId="9" fillId="3" borderId="1" xfId="0" applyFont="1" applyFill="1" applyBorder="1" applyAlignment="1">
      <alignment horizontal="center"/>
    </xf>
    <xf numFmtId="0" fontId="13" fillId="0" borderId="0" xfId="0" applyFont="1"/>
    <xf numFmtId="0" fontId="7" fillId="0" borderId="1" xfId="0" applyFont="1" applyBorder="1" applyAlignment="1">
      <alignment horizontal="left"/>
    </xf>
    <xf numFmtId="0" fontId="0" fillId="0" borderId="1" xfId="0" applyBorder="1" applyAlignment="1">
      <alignment horizontal="center"/>
    </xf>
    <xf numFmtId="0" fontId="7" fillId="2" borderId="1" xfId="0" applyFont="1" applyFill="1" applyBorder="1" applyAlignment="1">
      <alignment horizontal="left"/>
    </xf>
    <xf numFmtId="0" fontId="7" fillId="2" borderId="1" xfId="0" applyFont="1" applyFill="1" applyBorder="1" applyAlignment="1">
      <alignment horizontal="center"/>
    </xf>
    <xf numFmtId="0" fontId="14" fillId="0" borderId="0" xfId="0" applyFont="1" applyAlignment="1"/>
    <xf numFmtId="0" fontId="7" fillId="0" borderId="1" xfId="0" applyFont="1" applyBorder="1" applyAlignment="1">
      <alignment horizontal="center"/>
    </xf>
    <xf numFmtId="0" fontId="15" fillId="0" borderId="0" xfId="0" applyFont="1" applyAlignment="1"/>
    <xf numFmtId="0" fontId="16" fillId="0" borderId="0" xfId="0" applyFont="1" applyAlignment="1"/>
    <xf numFmtId="0" fontId="6" fillId="0" borderId="0" xfId="0" applyFont="1" applyBorder="1" applyAlignment="1"/>
    <xf numFmtId="0" fontId="14" fillId="0" borderId="0" xfId="0" applyFont="1" applyBorder="1" applyAlignment="1">
      <alignment wrapText="1"/>
    </xf>
    <xf numFmtId="0" fontId="17" fillId="0" borderId="0" xfId="0" applyFont="1" applyBorder="1" applyAlignment="1"/>
    <xf numFmtId="0" fontId="18" fillId="0" borderId="0" xfId="0" applyFont="1" applyAlignment="1"/>
    <xf numFmtId="0" fontId="19" fillId="0" borderId="0" xfId="0" applyFont="1" applyAlignment="1"/>
  </cellXfs>
  <cellStyles count="1">
    <cellStyle name="Normal" xfId="0" builtinId="0"/>
  </cellStyles>
  <dxfs count="5">
    <dxf>
      <fill>
        <patternFill>
          <bgColor rgb="FFFFC7CE"/>
        </patternFill>
      </fill>
    </dxf>
    <dxf>
      <fill>
        <patternFill>
          <bgColor rgb="FFFFC7CE"/>
        </patternFill>
      </fill>
    </dxf>
    <dxf>
      <fill>
        <patternFill>
          <bgColor rgb="FFFFD8B2"/>
        </patternFill>
      </fill>
    </dxf>
    <dxf>
      <fill>
        <patternFill>
          <bgColor rgb="FFFFEB9C"/>
        </patternFill>
      </fill>
    </dxf>
    <dxf>
      <fill>
        <patternFill>
          <bgColor rgb="FFC6EFCE"/>
        </patternFill>
      </fill>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6E4F0"/>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C7CE"/>
      <rgbColor rgb="FFCC99FF"/>
      <rgbColor rgb="FFFFD8B2"/>
      <rgbColor rgb="FF3366FF"/>
      <rgbColor rgb="FF33CCCC"/>
      <rgbColor rgb="FF99CC00"/>
      <rgbColor rgb="FFFFCC00"/>
      <rgbColor rgb="FFFF9900"/>
      <rgbColor rgb="FFFF6600"/>
      <rgbColor rgb="FF595959"/>
      <rgbColor rgb="FFB3B3B3"/>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800" b="1" strike="noStrike" spc="-1">
                <a:solidFill>
                  <a:srgbClr val="000000"/>
                </a:solidFill>
                <a:latin typeface="Calibri"/>
              </a:defRPr>
            </a:pPr>
            <a:r>
              <a:rPr lang="es-EC" sz="1800" b="1" strike="noStrike" spc="-1">
                <a:solidFill>
                  <a:srgbClr val="000000"/>
                </a:solidFill>
                <a:latin typeface="Calibri"/>
              </a:rPr>
              <a:t>Perfil SPEC — Percentil por escala</a:t>
            </a:r>
          </a:p>
        </c:rich>
      </c:tx>
      <c:overlay val="0"/>
      <c:spPr>
        <a:noFill/>
        <a:ln w="0">
          <a:noFill/>
        </a:ln>
      </c:spPr>
    </c:title>
    <c:autoTitleDeleted val="0"/>
    <c:plotArea>
      <c:layout/>
      <c:barChart>
        <c:barDir val="col"/>
        <c:grouping val="stacked"/>
        <c:varyColors val="0"/>
        <c:ser>
          <c:idx val="0"/>
          <c:order val="0"/>
          <c:tx>
            <c:v>Bajo</c:v>
          </c:tx>
          <c:spPr>
            <a:solidFill>
              <a:srgbClr val="C6EFCE"/>
            </a:solidFill>
            <a:ln w="0">
              <a:noFill/>
            </a:ln>
          </c:spPr>
          <c:invertIfNegative val="0"/>
          <c:dLbls>
            <c:spPr>
              <a:noFill/>
              <a:ln>
                <a:noFill/>
              </a:ln>
              <a:effectLst/>
            </c:spPr>
            <c:txPr>
              <a:bodyPr wrap="none"/>
              <a:lstStyle/>
              <a:p>
                <a:pPr>
                  <a:defRPr sz="1000" b="0" strike="noStrike" spc="-1">
                    <a:latin typeface="Arial"/>
                  </a:defRPr>
                </a:pPr>
                <a:endParaRPr lang="es-EC"/>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RESULTADOS!$A$9:$A$13</c:f>
              <c:strCache>
                <c:ptCount val="5"/>
                <c:pt idx="0">
                  <c:v>DEPRESIÓN</c:v>
                </c:pt>
                <c:pt idx="1">
                  <c:v>ANSIEDAD</c:v>
                </c:pt>
                <c:pt idx="2">
                  <c:v>TRAUMA</c:v>
                </c:pt>
                <c:pt idx="3">
                  <c:v>AGRESIVIDAD</c:v>
                </c:pt>
                <c:pt idx="4">
                  <c:v>TOTAL (Malestar global)</c:v>
                </c:pt>
              </c:strCache>
            </c:strRef>
          </c:cat>
          <c:val>
            <c:numRef>
              <c:f>RESULTADOS!$I$9:$I$13</c:f>
              <c:numCache>
                <c:formatCode>General</c:formatCode>
                <c:ptCount val="5"/>
                <c:pt idx="0">
                  <c:v>25</c:v>
                </c:pt>
                <c:pt idx="1">
                  <c:v>25</c:v>
                </c:pt>
                <c:pt idx="2">
                  <c:v>25</c:v>
                </c:pt>
                <c:pt idx="3">
                  <c:v>25</c:v>
                </c:pt>
                <c:pt idx="4">
                  <c:v>25</c:v>
                </c:pt>
              </c:numCache>
            </c:numRef>
          </c:val>
          <c:extLst>
            <c:ext xmlns:c16="http://schemas.microsoft.com/office/drawing/2014/chart" uri="{C3380CC4-5D6E-409C-BE32-E72D297353CC}">
              <c16:uniqueId val="{00000000-9843-4197-A67C-A4489F4D3865}"/>
            </c:ext>
          </c:extLst>
        </c:ser>
        <c:ser>
          <c:idx val="1"/>
          <c:order val="1"/>
          <c:tx>
            <c:v>Medio</c:v>
          </c:tx>
          <c:spPr>
            <a:solidFill>
              <a:srgbClr val="FFEB9C"/>
            </a:solidFill>
            <a:ln w="0">
              <a:noFill/>
            </a:ln>
          </c:spPr>
          <c:invertIfNegative val="0"/>
          <c:dLbls>
            <c:spPr>
              <a:noFill/>
              <a:ln>
                <a:noFill/>
              </a:ln>
              <a:effectLst/>
            </c:spPr>
            <c:txPr>
              <a:bodyPr wrap="none"/>
              <a:lstStyle/>
              <a:p>
                <a:pPr>
                  <a:defRPr sz="1000" b="0" strike="noStrike" spc="-1">
                    <a:latin typeface="Arial"/>
                  </a:defRPr>
                </a:pPr>
                <a:endParaRPr lang="es-EC"/>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RESULTADOS!$A$9:$A$13</c:f>
              <c:strCache>
                <c:ptCount val="5"/>
                <c:pt idx="0">
                  <c:v>DEPRESIÓN</c:v>
                </c:pt>
                <c:pt idx="1">
                  <c:v>ANSIEDAD</c:v>
                </c:pt>
                <c:pt idx="2">
                  <c:v>TRAUMA</c:v>
                </c:pt>
                <c:pt idx="3">
                  <c:v>AGRESIVIDAD</c:v>
                </c:pt>
                <c:pt idx="4">
                  <c:v>TOTAL (Malestar global)</c:v>
                </c:pt>
              </c:strCache>
            </c:strRef>
          </c:cat>
          <c:val>
            <c:numRef>
              <c:f>RESULTADOS!$J$9:$J$13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9843-4197-A67C-A4489F4D3865}"/>
            </c:ext>
          </c:extLst>
        </c:ser>
        <c:ser>
          <c:idx val="2"/>
          <c:order val="2"/>
          <c:tx>
            <c:v>Alto</c:v>
          </c:tx>
          <c:spPr>
            <a:solidFill>
              <a:srgbClr val="FFD8B2"/>
            </a:solidFill>
            <a:ln w="0">
              <a:noFill/>
            </a:ln>
          </c:spPr>
          <c:invertIfNegative val="0"/>
          <c:dLbls>
            <c:spPr>
              <a:noFill/>
              <a:ln>
                <a:noFill/>
              </a:ln>
              <a:effectLst/>
            </c:spPr>
            <c:txPr>
              <a:bodyPr wrap="none"/>
              <a:lstStyle/>
              <a:p>
                <a:pPr>
                  <a:defRPr sz="1000" b="0" strike="noStrike" spc="-1">
                    <a:latin typeface="Arial"/>
                  </a:defRPr>
                </a:pPr>
                <a:endParaRPr lang="es-EC"/>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RESULTADOS!$A$9:$A$13</c:f>
              <c:strCache>
                <c:ptCount val="5"/>
                <c:pt idx="0">
                  <c:v>DEPRESIÓN</c:v>
                </c:pt>
                <c:pt idx="1">
                  <c:v>ANSIEDAD</c:v>
                </c:pt>
                <c:pt idx="2">
                  <c:v>TRAUMA</c:v>
                </c:pt>
                <c:pt idx="3">
                  <c:v>AGRESIVIDAD</c:v>
                </c:pt>
                <c:pt idx="4">
                  <c:v>TOTAL (Malestar global)</c:v>
                </c:pt>
              </c:strCache>
            </c:strRef>
          </c:cat>
          <c:val>
            <c:numRef>
              <c:f>RESULTADOS!$K$9:$K$13</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2-9843-4197-A67C-A4489F4D3865}"/>
            </c:ext>
          </c:extLst>
        </c:ser>
        <c:ser>
          <c:idx val="3"/>
          <c:order val="3"/>
          <c:tx>
            <c:v>Muy alto</c:v>
          </c:tx>
          <c:spPr>
            <a:solidFill>
              <a:srgbClr val="FFC7CE"/>
            </a:solidFill>
            <a:ln w="0">
              <a:noFill/>
            </a:ln>
          </c:spPr>
          <c:invertIfNegative val="0"/>
          <c:dLbls>
            <c:spPr>
              <a:noFill/>
              <a:ln>
                <a:noFill/>
              </a:ln>
              <a:effectLst/>
            </c:spPr>
            <c:txPr>
              <a:bodyPr wrap="none"/>
              <a:lstStyle/>
              <a:p>
                <a:pPr>
                  <a:defRPr sz="1000" b="0" strike="noStrike" spc="-1">
                    <a:latin typeface="Arial"/>
                  </a:defRPr>
                </a:pPr>
                <a:endParaRPr lang="es-EC"/>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RESULTADOS!$A$9:$A$13</c:f>
              <c:strCache>
                <c:ptCount val="5"/>
                <c:pt idx="0">
                  <c:v>DEPRESIÓN</c:v>
                </c:pt>
                <c:pt idx="1">
                  <c:v>ANSIEDAD</c:v>
                </c:pt>
                <c:pt idx="2">
                  <c:v>TRAUMA</c:v>
                </c:pt>
                <c:pt idx="3">
                  <c:v>AGRESIVIDAD</c:v>
                </c:pt>
                <c:pt idx="4">
                  <c:v>TOTAL (Malestar global)</c:v>
                </c:pt>
              </c:strCache>
            </c:strRef>
          </c:cat>
          <c:val>
            <c:numRef>
              <c:f>RESULTADOS!$L$9:$L$13</c:f>
              <c:numCache>
                <c:formatCode>General</c:formatCode>
                <c:ptCount val="5"/>
                <c:pt idx="0">
                  <c:v>10</c:v>
                </c:pt>
                <c:pt idx="1">
                  <c:v>10</c:v>
                </c:pt>
                <c:pt idx="2">
                  <c:v>10</c:v>
                </c:pt>
                <c:pt idx="3">
                  <c:v>10</c:v>
                </c:pt>
                <c:pt idx="4">
                  <c:v>10</c:v>
                </c:pt>
              </c:numCache>
            </c:numRef>
          </c:val>
          <c:extLst>
            <c:ext xmlns:c16="http://schemas.microsoft.com/office/drawing/2014/chart" uri="{C3380CC4-5D6E-409C-BE32-E72D297353CC}">
              <c16:uniqueId val="{00000003-9843-4197-A67C-A4489F4D3865}"/>
            </c:ext>
          </c:extLst>
        </c:ser>
        <c:dLbls>
          <c:showLegendKey val="0"/>
          <c:showVal val="0"/>
          <c:showCatName val="0"/>
          <c:showSerName val="0"/>
          <c:showPercent val="0"/>
          <c:showBubbleSize val="0"/>
        </c:dLbls>
        <c:gapWidth val="20"/>
        <c:overlap val="100"/>
        <c:axId val="90231413"/>
        <c:axId val="9153770"/>
      </c:barChart>
      <c:lineChart>
        <c:grouping val="stacked"/>
        <c:varyColors val="0"/>
        <c:ser>
          <c:idx val="4"/>
          <c:order val="4"/>
          <c:tx>
            <c:v>Percentil de la persona</c:v>
          </c:tx>
          <c:spPr>
            <a:ln w="28080">
              <a:solidFill>
                <a:srgbClr val="1F4E79"/>
              </a:solidFill>
              <a:round/>
            </a:ln>
          </c:spPr>
          <c:marker>
            <c:symbol val="circle"/>
            <c:size val="8"/>
            <c:spPr>
              <a:solidFill>
                <a:srgbClr val="1F4E79"/>
              </a:solidFill>
            </c:spPr>
          </c:marker>
          <c:dLbls>
            <c:spPr>
              <a:noFill/>
              <a:ln>
                <a:noFill/>
              </a:ln>
              <a:effectLst/>
            </c:spPr>
            <c:txPr>
              <a:bodyPr wrap="none"/>
              <a:lstStyle/>
              <a:p>
                <a:pPr>
                  <a:defRPr sz="1000" b="0" strike="noStrike" spc="-1">
                    <a:latin typeface="Arial"/>
                  </a:defRPr>
                </a:pPr>
                <a:endParaRPr lang="es-EC"/>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RESULTADOS!$A$9:$A$13</c:f>
              <c:strCache>
                <c:ptCount val="5"/>
                <c:pt idx="0">
                  <c:v>DEPRESIÓN</c:v>
                </c:pt>
                <c:pt idx="1">
                  <c:v>ANSIEDAD</c:v>
                </c:pt>
                <c:pt idx="2">
                  <c:v>TRAUMA</c:v>
                </c:pt>
                <c:pt idx="3">
                  <c:v>AGRESIVIDAD</c:v>
                </c:pt>
                <c:pt idx="4">
                  <c:v>TOTAL (Malestar global)</c:v>
                </c:pt>
              </c:strCache>
            </c:strRef>
          </c:cat>
          <c:val>
            <c:numRef>
              <c:f>RESULTADOS!$H$9:$H$13</c:f>
              <c:numCache>
                <c:formatCode>General</c:formatCode>
                <c:ptCount val="5"/>
                <c:pt idx="0">
                  <c:v>56.3</c:v>
                </c:pt>
                <c:pt idx="1">
                  <c:v>78.099999999999994</c:v>
                </c:pt>
                <c:pt idx="2">
                  <c:v>67.7</c:v>
                </c:pt>
                <c:pt idx="3">
                  <c:v>88.7</c:v>
                </c:pt>
                <c:pt idx="4">
                  <c:v>75.400000000000006</c:v>
                </c:pt>
              </c:numCache>
            </c:numRef>
          </c:val>
          <c:smooth val="0"/>
          <c:extLst>
            <c:ext xmlns:c16="http://schemas.microsoft.com/office/drawing/2014/chart" uri="{C3380CC4-5D6E-409C-BE32-E72D297353CC}">
              <c16:uniqueId val="{00000004-9843-4197-A67C-A4489F4D3865}"/>
            </c:ext>
          </c:extLst>
        </c:ser>
        <c:dLbls>
          <c:showLegendKey val="0"/>
          <c:showVal val="0"/>
          <c:showCatName val="0"/>
          <c:showSerName val="0"/>
          <c:showPercent val="0"/>
          <c:showBubbleSize val="0"/>
        </c:dLbls>
        <c:hiLowLines>
          <c:spPr>
            <a:ln w="0">
              <a:noFill/>
            </a:ln>
          </c:spPr>
        </c:hiLowLines>
        <c:marker val="1"/>
        <c:smooth val="0"/>
        <c:axId val="90231413"/>
        <c:axId val="9153770"/>
      </c:lineChart>
      <c:catAx>
        <c:axId val="90231413"/>
        <c:scaling>
          <c:orientation val="minMax"/>
        </c:scaling>
        <c:delete val="0"/>
        <c:axPos val="b"/>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s-EC"/>
          </a:p>
        </c:txPr>
        <c:crossAx val="9153770"/>
        <c:crosses val="autoZero"/>
        <c:auto val="1"/>
        <c:lblAlgn val="ctr"/>
        <c:lblOffset val="100"/>
        <c:noMultiLvlLbl val="0"/>
      </c:catAx>
      <c:valAx>
        <c:axId val="9153770"/>
        <c:scaling>
          <c:orientation val="minMax"/>
          <c:max val="100"/>
          <c:min val="0"/>
        </c:scaling>
        <c:delete val="0"/>
        <c:axPos val="l"/>
        <c:majorGridlines>
          <c:spPr>
            <a:ln w="0">
              <a:solidFill>
                <a:srgbClr val="B3B3B3"/>
              </a:solidFill>
            </a:ln>
          </c:spPr>
        </c:majorGridlines>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s-EC"/>
          </a:p>
        </c:txPr>
        <c:crossAx val="90231413"/>
        <c:crosses val="autoZero"/>
        <c:crossBetween val="between"/>
        <c:majorUnit val="25"/>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s-EC"/>
        </a:p>
      </c:txPr>
    </c:legend>
    <c:plotVisOnly val="0"/>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5</xdr:col>
      <xdr:colOff>570435</xdr:colOff>
      <xdr:row>40</xdr:row>
      <xdr:rowOff>1080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4"/>
  <sheetViews>
    <sheetView showGridLines="0" zoomScaleNormal="100" workbookViewId="0"/>
  </sheetViews>
  <sheetFormatPr baseColWidth="10" defaultColWidth="8.7109375" defaultRowHeight="15" x14ac:dyDescent="0.25"/>
  <cols>
    <col min="1" max="1" width="3" style="1" customWidth="1"/>
    <col min="2" max="2" width="100" style="1" customWidth="1"/>
  </cols>
  <sheetData>
    <row r="2" spans="2:2" ht="21.75" customHeight="1" x14ac:dyDescent="0.35">
      <c r="B2" s="2" t="s">
        <v>0</v>
      </c>
    </row>
    <row r="3" spans="2:2" ht="15" customHeight="1" x14ac:dyDescent="0.25">
      <c r="B3" s="3" t="s">
        <v>1</v>
      </c>
    </row>
    <row r="5" spans="2:2" ht="15" customHeight="1" x14ac:dyDescent="0.25">
      <c r="B5" s="4"/>
    </row>
    <row r="6" spans="2:2" ht="15" customHeight="1" x14ac:dyDescent="0.25">
      <c r="B6" s="5" t="s">
        <v>2</v>
      </c>
    </row>
    <row r="7" spans="2:2" ht="60" customHeight="1" x14ac:dyDescent="0.25">
      <c r="B7" s="4" t="s">
        <v>3</v>
      </c>
    </row>
    <row r="8" spans="2:2" ht="15" customHeight="1" x14ac:dyDescent="0.25">
      <c r="B8" s="4"/>
    </row>
    <row r="9" spans="2:2" ht="15" customHeight="1" x14ac:dyDescent="0.25">
      <c r="B9" s="5" t="s">
        <v>4</v>
      </c>
    </row>
    <row r="10" spans="2:2" ht="60" customHeight="1" x14ac:dyDescent="0.25">
      <c r="B10" s="4" t="s">
        <v>5</v>
      </c>
    </row>
    <row r="11" spans="2:2" ht="30" customHeight="1" x14ac:dyDescent="0.25">
      <c r="B11" s="4" t="s">
        <v>6</v>
      </c>
    </row>
    <row r="12" spans="2:2" ht="30" customHeight="1" x14ac:dyDescent="0.25">
      <c r="B12" s="4" t="s">
        <v>7</v>
      </c>
    </row>
    <row r="13" spans="2:2" ht="15" customHeight="1" x14ac:dyDescent="0.25">
      <c r="B13" s="4"/>
    </row>
    <row r="14" spans="2:2" ht="15" customHeight="1" x14ac:dyDescent="0.25">
      <c r="B14" s="5" t="s">
        <v>8</v>
      </c>
    </row>
    <row r="15" spans="2:2" ht="15" customHeight="1" x14ac:dyDescent="0.25">
      <c r="B15" s="4" t="s">
        <v>9</v>
      </c>
    </row>
    <row r="16" spans="2:2" ht="30" customHeight="1" x14ac:dyDescent="0.25">
      <c r="B16" s="4" t="s">
        <v>10</v>
      </c>
    </row>
    <row r="17" spans="2:2" ht="30" customHeight="1" x14ac:dyDescent="0.25">
      <c r="B17" s="4" t="s">
        <v>11</v>
      </c>
    </row>
    <row r="18" spans="2:2" ht="30" customHeight="1" x14ac:dyDescent="0.25">
      <c r="B18" s="4" t="s">
        <v>12</v>
      </c>
    </row>
    <row r="19" spans="2:2" ht="30" customHeight="1" x14ac:dyDescent="0.25">
      <c r="B19" s="4" t="s">
        <v>13</v>
      </c>
    </row>
    <row r="20" spans="2:2" ht="15" customHeight="1" x14ac:dyDescent="0.25">
      <c r="B20" s="4"/>
    </row>
    <row r="21" spans="2:2" ht="15" customHeight="1" x14ac:dyDescent="0.25">
      <c r="B21" s="5" t="s">
        <v>14</v>
      </c>
    </row>
    <row r="22" spans="2:2" ht="30" customHeight="1" x14ac:dyDescent="0.25">
      <c r="B22" s="4" t="s">
        <v>15</v>
      </c>
    </row>
    <row r="23" spans="2:2" ht="15" customHeight="1" x14ac:dyDescent="0.25">
      <c r="B23" s="4"/>
    </row>
    <row r="24" spans="2:2" ht="15" customHeight="1" x14ac:dyDescent="0.25">
      <c r="B24" s="6" t="s">
        <v>16</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showGridLines="0" topLeftCell="A23" zoomScaleNormal="100" workbookViewId="0">
      <selection activeCell="C7" sqref="C7"/>
    </sheetView>
  </sheetViews>
  <sheetFormatPr baseColWidth="10" defaultColWidth="8.7109375" defaultRowHeight="15" x14ac:dyDescent="0.25"/>
  <cols>
    <col min="1" max="1" width="24.5703125" style="1" customWidth="1"/>
    <col min="2" max="2" width="90" style="1" customWidth="1"/>
    <col min="3" max="3" width="14" style="1" customWidth="1"/>
  </cols>
  <sheetData>
    <row r="1" spans="1:3" ht="17.25" customHeight="1" x14ac:dyDescent="0.25">
      <c r="A1" s="27" t="s">
        <v>17</v>
      </c>
      <c r="B1" s="27"/>
      <c r="C1" s="27"/>
    </row>
    <row r="3" spans="1:3" ht="15" customHeight="1" x14ac:dyDescent="0.25">
      <c r="A3" s="7" t="s">
        <v>18</v>
      </c>
      <c r="B3" s="8"/>
    </row>
    <row r="4" spans="1:3" ht="15" customHeight="1" x14ac:dyDescent="0.25">
      <c r="A4" s="7" t="s">
        <v>19</v>
      </c>
      <c r="B4" s="8"/>
    </row>
    <row r="5" spans="1:3" ht="15" customHeight="1" x14ac:dyDescent="0.25">
      <c r="A5" s="7" t="s">
        <v>20</v>
      </c>
      <c r="B5" s="8"/>
    </row>
    <row r="6" spans="1:3" ht="15" customHeight="1" x14ac:dyDescent="0.25">
      <c r="A6" s="7" t="s">
        <v>21</v>
      </c>
      <c r="B6" s="8"/>
    </row>
    <row r="7" spans="1:3" ht="15" customHeight="1" x14ac:dyDescent="0.25">
      <c r="A7" s="7" t="s">
        <v>22</v>
      </c>
      <c r="B7" s="8"/>
    </row>
    <row r="8" spans="1:3" x14ac:dyDescent="0.25">
      <c r="A8" s="30"/>
      <c r="B8" s="31" t="s">
        <v>43</v>
      </c>
    </row>
    <row r="9" spans="1:3" ht="15" customHeight="1" x14ac:dyDescent="0.25">
      <c r="A9" s="9" t="s">
        <v>23</v>
      </c>
      <c r="B9" s="9" t="s">
        <v>24</v>
      </c>
      <c r="C9" s="9" t="s">
        <v>25</v>
      </c>
    </row>
    <row r="10" spans="1:3" ht="30" customHeight="1" x14ac:dyDescent="0.25">
      <c r="A10" s="10">
        <v>1</v>
      </c>
      <c r="B10" s="11" t="s">
        <v>26</v>
      </c>
      <c r="C10" s="12">
        <v>1</v>
      </c>
    </row>
    <row r="11" spans="1:3" ht="30" customHeight="1" x14ac:dyDescent="0.25">
      <c r="A11" s="13">
        <v>2</v>
      </c>
      <c r="B11" s="14" t="s">
        <v>27</v>
      </c>
      <c r="C11" s="12">
        <v>2</v>
      </c>
    </row>
    <row r="12" spans="1:3" ht="30" customHeight="1" x14ac:dyDescent="0.25">
      <c r="A12" s="10">
        <v>3</v>
      </c>
      <c r="B12" s="11" t="s">
        <v>28</v>
      </c>
      <c r="C12" s="12">
        <v>3</v>
      </c>
    </row>
    <row r="13" spans="1:3" ht="30" customHeight="1" x14ac:dyDescent="0.25">
      <c r="A13" s="13">
        <v>4</v>
      </c>
      <c r="B13" s="14" t="s">
        <v>29</v>
      </c>
      <c r="C13" s="12">
        <v>2</v>
      </c>
    </row>
    <row r="14" spans="1:3" ht="30" customHeight="1" x14ac:dyDescent="0.25">
      <c r="A14" s="10">
        <v>5</v>
      </c>
      <c r="B14" s="11" t="s">
        <v>30</v>
      </c>
      <c r="C14" s="12">
        <v>3</v>
      </c>
    </row>
    <row r="15" spans="1:3" ht="30" customHeight="1" x14ac:dyDescent="0.25">
      <c r="A15" s="13">
        <v>6</v>
      </c>
      <c r="B15" s="14" t="s">
        <v>31</v>
      </c>
      <c r="C15" s="12">
        <v>1</v>
      </c>
    </row>
    <row r="16" spans="1:3" ht="30" customHeight="1" x14ac:dyDescent="0.25">
      <c r="A16" s="10">
        <v>7</v>
      </c>
      <c r="B16" s="11" t="s">
        <v>32</v>
      </c>
      <c r="C16" s="12">
        <v>2</v>
      </c>
    </row>
    <row r="17" spans="1:3" ht="30" customHeight="1" x14ac:dyDescent="0.25">
      <c r="A17" s="13">
        <v>8</v>
      </c>
      <c r="B17" s="14" t="s">
        <v>33</v>
      </c>
      <c r="C17" s="12">
        <v>3</v>
      </c>
    </row>
    <row r="18" spans="1:3" ht="30" customHeight="1" x14ac:dyDescent="0.25">
      <c r="A18" s="10">
        <v>9</v>
      </c>
      <c r="B18" s="11" t="s">
        <v>34</v>
      </c>
      <c r="C18" s="12">
        <v>1</v>
      </c>
    </row>
    <row r="19" spans="1:3" ht="30" customHeight="1" x14ac:dyDescent="0.25">
      <c r="A19" s="13">
        <v>10</v>
      </c>
      <c r="B19" s="14" t="s">
        <v>35</v>
      </c>
      <c r="C19" s="12">
        <v>0</v>
      </c>
    </row>
    <row r="20" spans="1:3" ht="30" customHeight="1" x14ac:dyDescent="0.25">
      <c r="A20" s="10">
        <v>11</v>
      </c>
      <c r="B20" s="11" t="s">
        <v>36</v>
      </c>
      <c r="C20" s="12">
        <v>2</v>
      </c>
    </row>
    <row r="21" spans="1:3" ht="30" customHeight="1" x14ac:dyDescent="0.25">
      <c r="A21" s="13">
        <v>12</v>
      </c>
      <c r="B21" s="14" t="s">
        <v>37</v>
      </c>
      <c r="C21" s="12">
        <v>1</v>
      </c>
    </row>
    <row r="22" spans="1:3" ht="30" customHeight="1" x14ac:dyDescent="0.25">
      <c r="A22" s="10">
        <v>13</v>
      </c>
      <c r="B22" s="11" t="s">
        <v>38</v>
      </c>
      <c r="C22" s="12">
        <v>3</v>
      </c>
    </row>
    <row r="23" spans="1:3" ht="30" customHeight="1" x14ac:dyDescent="0.25">
      <c r="A23" s="13">
        <v>14</v>
      </c>
      <c r="B23" s="14" t="s">
        <v>39</v>
      </c>
      <c r="C23" s="12">
        <v>1</v>
      </c>
    </row>
    <row r="24" spans="1:3" ht="30" customHeight="1" x14ac:dyDescent="0.25">
      <c r="A24" s="10">
        <v>15</v>
      </c>
      <c r="B24" s="11" t="s">
        <v>40</v>
      </c>
      <c r="C24" s="12">
        <v>2</v>
      </c>
    </row>
    <row r="25" spans="1:3" ht="30" customHeight="1" x14ac:dyDescent="0.25">
      <c r="A25" s="13">
        <v>16</v>
      </c>
      <c r="B25" s="14" t="s">
        <v>41</v>
      </c>
      <c r="C25" s="12">
        <v>3</v>
      </c>
    </row>
    <row r="26" spans="1:3" ht="30" customHeight="1" x14ac:dyDescent="0.25">
      <c r="A26" s="10">
        <v>17</v>
      </c>
      <c r="B26" s="15" t="s">
        <v>42</v>
      </c>
      <c r="C26" s="12" t="s">
        <v>74</v>
      </c>
    </row>
    <row r="28" spans="1:3" ht="15" customHeight="1" x14ac:dyDescent="0.25"/>
  </sheetData>
  <mergeCells count="1">
    <mergeCell ref="A1:C1"/>
  </mergeCells>
  <dataValidations count="2">
    <dataValidation type="list" allowBlank="1" showErrorMessage="1" errorTitle="Valor inválido" error="Ingrese un valor de 0 a 4" sqref="C10:C25" xr:uid="{00000000-0002-0000-0100-000000000000}">
      <formula1>"0,1,2,3,4"</formula1>
      <formula2>0</formula2>
    </dataValidation>
    <dataValidation type="list" allowBlank="1" showErrorMessage="1" errorTitle="Valor inválido" error="Seleccione SÍ o NO" sqref="C26" xr:uid="{00000000-0002-0000-0100-000001000000}">
      <formula1>"SÍ,NO"</formula1>
      <formula2>0</formula2>
    </dataValidation>
  </dataValidations>
  <pageMargins left="0.75" right="0.75" top="1" bottom="1"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3"/>
  <sheetViews>
    <sheetView showGridLines="0" tabSelected="1" topLeftCell="A14" zoomScaleNormal="100" workbookViewId="0">
      <selection activeCell="D17" sqref="D17"/>
    </sheetView>
  </sheetViews>
  <sheetFormatPr baseColWidth="10" defaultColWidth="8.7109375" defaultRowHeight="15" x14ac:dyDescent="0.25"/>
  <cols>
    <col min="1" max="1" width="33" style="1" customWidth="1"/>
    <col min="2" max="3" width="12" style="1" customWidth="1"/>
    <col min="4" max="4" width="14" style="1" customWidth="1"/>
    <col min="5" max="5" width="3" style="1" customWidth="1"/>
    <col min="6" max="6" width="40" style="1" customWidth="1"/>
    <col min="8" max="12" width="13" hidden="1" customWidth="1"/>
  </cols>
  <sheetData>
    <row r="1" spans="1:12" ht="17.25" customHeight="1" x14ac:dyDescent="0.25">
      <c r="A1" s="16" t="s">
        <v>44</v>
      </c>
    </row>
    <row r="3" spans="1:12" ht="15" customHeight="1" x14ac:dyDescent="0.25">
      <c r="A3" s="7" t="s">
        <v>18</v>
      </c>
      <c r="B3" s="1" t="str">
        <f>IF(TEST!B3="","—",TEST!B3)</f>
        <v>—</v>
      </c>
    </row>
    <row r="4" spans="1:12" ht="15" customHeight="1" x14ac:dyDescent="0.25">
      <c r="A4" s="7" t="s">
        <v>21</v>
      </c>
      <c r="B4" s="1" t="str">
        <f>IF(TEST!B6="","—",TEST!B6)</f>
        <v>—</v>
      </c>
    </row>
    <row r="5" spans="1:12" ht="15" customHeight="1" x14ac:dyDescent="0.25">
      <c r="A5" s="7" t="s">
        <v>45</v>
      </c>
      <c r="B5" s="1" t="str">
        <f>COUNT(TEST!C10:C25)&amp;" de 16"</f>
        <v>16 de 16</v>
      </c>
    </row>
    <row r="6" spans="1:12" ht="15" customHeight="1" x14ac:dyDescent="0.25">
      <c r="A6" s="7" t="s">
        <v>46</v>
      </c>
      <c r="B6" s="7" t="str">
        <f>IF(COUNT(TEST!C10:C25)=16,"COMPLETO","INCOMPLETO")</f>
        <v>COMPLETO</v>
      </c>
    </row>
    <row r="8" spans="1:12" ht="15" customHeight="1" x14ac:dyDescent="0.25">
      <c r="A8" s="17" t="s">
        <v>47</v>
      </c>
      <c r="B8" s="17" t="s">
        <v>48</v>
      </c>
      <c r="C8" s="17" t="s">
        <v>49</v>
      </c>
      <c r="D8" s="17" t="s">
        <v>50</v>
      </c>
      <c r="H8" s="18" t="s">
        <v>51</v>
      </c>
    </row>
    <row r="9" spans="1:12" ht="15" customHeight="1" x14ac:dyDescent="0.25">
      <c r="A9" s="19" t="s">
        <v>52</v>
      </c>
      <c r="B9" s="20">
        <f>IF(COUNT(TEST!C10,TEST!C14,TEST!C15,TEST!C23)&lt;4,"",SUM(TEST!C10,TEST!C14,TEST!C15,TEST!C23))</f>
        <v>6</v>
      </c>
      <c r="C9" s="20">
        <v>16</v>
      </c>
      <c r="D9" s="20" t="str">
        <f>IF(B9="","",IF(B9&gt;=12,"MUY ALTO",IF(B9&gt;=9,"ALTO",IF(B9&gt;3,"MEDIO","BAJO"))))</f>
        <v>MEDIO</v>
      </c>
      <c r="H9" s="1">
        <f>IF(B9="","",VLOOKUP(B9,PERCENTILES!$A:$F,2,FALSE()))</f>
        <v>56.3</v>
      </c>
      <c r="I9" s="1">
        <v>25</v>
      </c>
      <c r="J9" s="1">
        <v>50</v>
      </c>
      <c r="K9" s="1">
        <v>15</v>
      </c>
      <c r="L9" s="1">
        <v>10</v>
      </c>
    </row>
    <row r="10" spans="1:12" ht="15" customHeight="1" x14ac:dyDescent="0.25">
      <c r="A10" s="19" t="s">
        <v>53</v>
      </c>
      <c r="B10" s="20">
        <f>IF(COUNT(TEST!C16,TEST!C20,TEST!C22,TEST!C24)&lt;4,"",SUM(TEST!C16,TEST!C20,TEST!C22,TEST!C24))</f>
        <v>9</v>
      </c>
      <c r="C10" s="20">
        <v>16</v>
      </c>
      <c r="D10" s="20" t="str">
        <f>IF(B10="","",IF(B10&gt;=12,"MUY ALTO",IF(B10&gt;=8,"ALTO",IF(B10&gt;2,"MEDIO","BAJO"))))</f>
        <v>ALTO</v>
      </c>
      <c r="H10" s="1">
        <f>IF(B10="","",VLOOKUP(B10,PERCENTILES!$A:$F,3,FALSE()))</f>
        <v>78.099999999999994</v>
      </c>
      <c r="I10" s="1">
        <v>25</v>
      </c>
      <c r="J10" s="1">
        <v>50</v>
      </c>
      <c r="K10" s="1">
        <v>15</v>
      </c>
      <c r="L10" s="1">
        <v>10</v>
      </c>
    </row>
    <row r="11" spans="1:12" ht="15" customHeight="1" x14ac:dyDescent="0.25">
      <c r="A11" s="19" t="s">
        <v>54</v>
      </c>
      <c r="B11" s="20">
        <f>IF(COUNT(TEST!C11,TEST!C13,TEST!C17,TEST!C19)&lt;4,"",SUM(TEST!C11,TEST!C13,TEST!C17,TEST!C19))</f>
        <v>7</v>
      </c>
      <c r="C11" s="20">
        <v>16</v>
      </c>
      <c r="D11" s="20" t="str">
        <f>IF(B11="","",IF(B11&gt;=11,"MUY ALTO",IF(B11&gt;=8,"ALTO",IF(B11&gt;2,"MEDIO","BAJO"))))</f>
        <v>MEDIO</v>
      </c>
      <c r="H11" s="1">
        <f>IF(B11="","",VLOOKUP(B11,PERCENTILES!$A:$F,4,FALSE()))</f>
        <v>67.7</v>
      </c>
      <c r="I11" s="1">
        <v>25</v>
      </c>
      <c r="J11" s="1">
        <v>50</v>
      </c>
      <c r="K11" s="1">
        <v>15</v>
      </c>
      <c r="L11" s="1">
        <v>10</v>
      </c>
    </row>
    <row r="12" spans="1:12" ht="15" customHeight="1" x14ac:dyDescent="0.25">
      <c r="A12" s="19" t="s">
        <v>55</v>
      </c>
      <c r="B12" s="20">
        <f>IF(COUNT(TEST!C12,TEST!C18,TEST!C21,TEST!C25)&lt;4,"",SUM(TEST!C12,TEST!C18,TEST!C21,TEST!C25))</f>
        <v>8</v>
      </c>
      <c r="C12" s="20">
        <v>16</v>
      </c>
      <c r="D12" s="20" t="str">
        <f>IF(B12="","",IF(B12&gt;=8,"MUY ALTO",IF(B12&gt;=4,"ALTO",IF(B12&gt;0,"MEDIO","BAJO"))))</f>
        <v>MUY ALTO</v>
      </c>
      <c r="H12" s="1">
        <f>IF(B12="","",VLOOKUP(B12,PERCENTILES!$A:$F,5,FALSE()))</f>
        <v>88.7</v>
      </c>
      <c r="I12" s="1">
        <v>25</v>
      </c>
      <c r="J12" s="1">
        <v>50</v>
      </c>
      <c r="K12" s="1">
        <v>15</v>
      </c>
      <c r="L12" s="1">
        <v>10</v>
      </c>
    </row>
    <row r="13" spans="1:12" ht="15" customHeight="1" x14ac:dyDescent="0.25">
      <c r="A13" s="21" t="s">
        <v>56</v>
      </c>
      <c r="B13" s="22">
        <f>IF(B6&lt;&gt;"COMPLETO","",SUM(B9:B12))</f>
        <v>30</v>
      </c>
      <c r="C13" s="22">
        <v>64</v>
      </c>
      <c r="D13" s="22" t="str">
        <f>IF(B13="","",IF(B13&gt;=41,"MUY ALTO",IF(B13&gt;=30,"ALTO",IF(B13&gt;8,"MEDIO","BAJO"))))</f>
        <v>ALTO</v>
      </c>
      <c r="H13" s="1">
        <f>IF(B13="","",VLOOKUP(B13,PERCENTILES!$A:$F,6,FALSE()))</f>
        <v>75.400000000000006</v>
      </c>
      <c r="I13" s="1">
        <v>25</v>
      </c>
      <c r="J13" s="1">
        <v>50</v>
      </c>
      <c r="K13" s="1">
        <v>15</v>
      </c>
      <c r="L13" s="1">
        <v>10</v>
      </c>
    </row>
    <row r="15" spans="1:12" ht="15" customHeight="1" x14ac:dyDescent="0.25">
      <c r="A15" s="23" t="s">
        <v>57</v>
      </c>
      <c r="B15" s="24" t="str">
        <f>IF(TEST!C26="","SIN RESPONDER",IF(TEST!C26="SÍ","⚠ ALERTA","SIN ALERTA"))</f>
        <v>SIN ALERTA</v>
      </c>
      <c r="D15" s="28" t="str">
        <f>IF(TEST!C26="SÍ","Derivar de inmediato a evaluación de riesgo suicida por un profesional.","")</f>
        <v/>
      </c>
      <c r="E15" s="28"/>
      <c r="F15" s="28"/>
    </row>
    <row r="17" spans="1:6" ht="15" customHeight="1" x14ac:dyDescent="0.25">
      <c r="A17" s="25" t="s">
        <v>58</v>
      </c>
    </row>
    <row r="18" spans="1:6" ht="15" customHeight="1" x14ac:dyDescent="0.25">
      <c r="A18" s="26" t="s">
        <v>59</v>
      </c>
      <c r="B18" s="29" t="s">
        <v>60</v>
      </c>
      <c r="C18" s="29"/>
      <c r="D18" s="29"/>
      <c r="E18" s="29"/>
      <c r="F18" s="29"/>
    </row>
    <row r="19" spans="1:6" ht="15" customHeight="1" x14ac:dyDescent="0.25">
      <c r="A19" s="26" t="s">
        <v>61</v>
      </c>
      <c r="B19" s="29" t="s">
        <v>62</v>
      </c>
      <c r="C19" s="29"/>
      <c r="D19" s="29"/>
      <c r="E19" s="29"/>
      <c r="F19" s="29"/>
    </row>
    <row r="20" spans="1:6" ht="15" customHeight="1" x14ac:dyDescent="0.25">
      <c r="A20" s="26" t="s">
        <v>63</v>
      </c>
      <c r="B20" s="29" t="s">
        <v>64</v>
      </c>
      <c r="C20" s="29"/>
      <c r="D20" s="29"/>
      <c r="E20" s="29"/>
      <c r="F20" s="29"/>
    </row>
    <row r="21" spans="1:6" ht="15" customHeight="1" x14ac:dyDescent="0.25">
      <c r="A21" s="26" t="s">
        <v>65</v>
      </c>
      <c r="B21" s="29" t="s">
        <v>66</v>
      </c>
      <c r="C21" s="29"/>
      <c r="D21" s="29"/>
      <c r="E21" s="29"/>
      <c r="F21" s="29"/>
    </row>
    <row r="23" spans="1:6" ht="15" customHeight="1" x14ac:dyDescent="0.25">
      <c r="A23" s="25" t="s">
        <v>67</v>
      </c>
    </row>
  </sheetData>
  <mergeCells count="5">
    <mergeCell ref="D15:F15"/>
    <mergeCell ref="B18:F18"/>
    <mergeCell ref="B19:F19"/>
    <mergeCell ref="B20:F20"/>
    <mergeCell ref="B21:F21"/>
  </mergeCells>
  <conditionalFormatting sqref="D9:D13">
    <cfRule type="cellIs" dxfId="4" priority="2" operator="equal">
      <formula>"BAJO"</formula>
    </cfRule>
    <cfRule type="cellIs" dxfId="3" priority="3" operator="equal">
      <formula>"MEDIO"</formula>
    </cfRule>
    <cfRule type="cellIs" dxfId="2" priority="4" operator="equal">
      <formula>"ALTO"</formula>
    </cfRule>
    <cfRule type="cellIs" dxfId="1" priority="5" operator="equal">
      <formula>"MUY ALTO"</formula>
    </cfRule>
  </conditionalFormatting>
  <conditionalFormatting sqref="B15">
    <cfRule type="cellIs" dxfId="0" priority="6" operator="equal">
      <formula>"⚠ ALERTA"</formula>
    </cfRule>
  </conditionalFormatting>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6"/>
  <sheetViews>
    <sheetView zoomScaleNormal="100" workbookViewId="0"/>
  </sheetViews>
  <sheetFormatPr baseColWidth="10" defaultColWidth="8.7109375" defaultRowHeight="15" x14ac:dyDescent="0.25"/>
  <sheetData>
    <row r="1" spans="1:6" x14ac:dyDescent="0.25">
      <c r="A1" s="1" t="s">
        <v>68</v>
      </c>
      <c r="B1" s="1" t="s">
        <v>69</v>
      </c>
      <c r="C1" s="1" t="s">
        <v>70</v>
      </c>
      <c r="D1" s="1" t="s">
        <v>71</v>
      </c>
      <c r="E1" s="1" t="s">
        <v>72</v>
      </c>
      <c r="F1" s="1" t="s">
        <v>73</v>
      </c>
    </row>
    <row r="2" spans="1:6" x14ac:dyDescent="0.25">
      <c r="A2" s="1">
        <v>0</v>
      </c>
      <c r="B2" s="1">
        <v>2.4</v>
      </c>
      <c r="C2" s="1">
        <v>6</v>
      </c>
      <c r="D2" s="1">
        <v>5.2</v>
      </c>
      <c r="E2" s="1">
        <v>17.7</v>
      </c>
      <c r="F2" s="1">
        <v>1.7</v>
      </c>
    </row>
    <row r="3" spans="1:6" x14ac:dyDescent="0.25">
      <c r="A3" s="1">
        <v>1</v>
      </c>
      <c r="B3" s="1">
        <v>8.6</v>
      </c>
      <c r="C3" s="1">
        <v>17.399999999999999</v>
      </c>
      <c r="D3" s="1">
        <v>15.1</v>
      </c>
      <c r="E3" s="1">
        <v>42.9</v>
      </c>
      <c r="F3" s="1">
        <v>4.5999999999999996</v>
      </c>
    </row>
    <row r="4" spans="1:6" x14ac:dyDescent="0.25">
      <c r="A4" s="1">
        <v>2</v>
      </c>
      <c r="B4" s="1">
        <v>17.600000000000001</v>
      </c>
      <c r="C4" s="1">
        <v>27.3</v>
      </c>
      <c r="D4" s="1">
        <v>24.6</v>
      </c>
      <c r="E4" s="1">
        <v>55.4</v>
      </c>
      <c r="F4" s="1">
        <v>7.2</v>
      </c>
    </row>
    <row r="5" spans="1:6" x14ac:dyDescent="0.25">
      <c r="A5" s="1">
        <v>3</v>
      </c>
      <c r="B5" s="1">
        <v>28.3</v>
      </c>
      <c r="C5" s="1">
        <v>36.299999999999997</v>
      </c>
      <c r="D5" s="1">
        <v>33.9</v>
      </c>
      <c r="E5" s="1">
        <v>64.3</v>
      </c>
      <c r="F5" s="1">
        <v>10</v>
      </c>
    </row>
    <row r="6" spans="1:6" x14ac:dyDescent="0.25">
      <c r="A6" s="1">
        <v>4</v>
      </c>
      <c r="B6" s="1">
        <v>39.1</v>
      </c>
      <c r="C6" s="1">
        <v>46.2</v>
      </c>
      <c r="D6" s="1">
        <v>43.7</v>
      </c>
      <c r="E6" s="1">
        <v>72</v>
      </c>
      <c r="F6" s="1">
        <v>13</v>
      </c>
    </row>
    <row r="7" spans="1:6" x14ac:dyDescent="0.25">
      <c r="A7" s="1">
        <v>5</v>
      </c>
      <c r="B7" s="1">
        <v>48.5</v>
      </c>
      <c r="C7" s="1">
        <v>55.2</v>
      </c>
      <c r="D7" s="1">
        <v>53.1</v>
      </c>
      <c r="E7" s="1">
        <v>77.8</v>
      </c>
      <c r="F7" s="1">
        <v>16.2</v>
      </c>
    </row>
    <row r="8" spans="1:6" x14ac:dyDescent="0.25">
      <c r="A8" s="1">
        <v>6</v>
      </c>
      <c r="B8" s="1">
        <v>56.3</v>
      </c>
      <c r="C8" s="1">
        <v>61.4</v>
      </c>
      <c r="D8" s="1">
        <v>60.7</v>
      </c>
      <c r="E8" s="1">
        <v>81.8</v>
      </c>
      <c r="F8" s="1">
        <v>19.399999999999999</v>
      </c>
    </row>
    <row r="9" spans="1:6" x14ac:dyDescent="0.25">
      <c r="A9" s="1">
        <v>7</v>
      </c>
      <c r="B9" s="1">
        <v>63.5</v>
      </c>
      <c r="C9" s="1">
        <v>66.8</v>
      </c>
      <c r="D9" s="1">
        <v>67.7</v>
      </c>
      <c r="E9" s="1">
        <v>85.1</v>
      </c>
      <c r="F9" s="1">
        <v>22.6</v>
      </c>
    </row>
    <row r="10" spans="1:6" x14ac:dyDescent="0.25">
      <c r="A10" s="1">
        <v>8</v>
      </c>
      <c r="B10" s="1">
        <v>70.8</v>
      </c>
      <c r="C10" s="1">
        <v>72.8</v>
      </c>
      <c r="D10" s="1">
        <v>74.900000000000006</v>
      </c>
      <c r="E10" s="1">
        <v>88.7</v>
      </c>
      <c r="F10" s="1">
        <v>25.9</v>
      </c>
    </row>
    <row r="11" spans="1:6" x14ac:dyDescent="0.25">
      <c r="A11" s="1">
        <v>9</v>
      </c>
      <c r="B11" s="1">
        <v>77.3</v>
      </c>
      <c r="C11" s="1">
        <v>78.099999999999994</v>
      </c>
      <c r="D11" s="1">
        <v>81.3</v>
      </c>
      <c r="E11" s="1">
        <v>92</v>
      </c>
      <c r="F11" s="1">
        <v>29.1</v>
      </c>
    </row>
    <row r="12" spans="1:6" x14ac:dyDescent="0.25">
      <c r="A12" s="1">
        <v>10</v>
      </c>
      <c r="B12" s="1">
        <v>82.1</v>
      </c>
      <c r="C12" s="1">
        <v>81.8</v>
      </c>
      <c r="D12" s="1">
        <v>85.8</v>
      </c>
      <c r="E12" s="1">
        <v>93.8</v>
      </c>
      <c r="F12" s="1">
        <v>32.200000000000003</v>
      </c>
    </row>
    <row r="13" spans="1:6" x14ac:dyDescent="0.25">
      <c r="A13" s="1">
        <v>11</v>
      </c>
      <c r="B13" s="1">
        <v>86.4</v>
      </c>
      <c r="C13" s="1">
        <v>85.3</v>
      </c>
      <c r="D13" s="1">
        <v>89.5</v>
      </c>
      <c r="E13" s="1">
        <v>95.2</v>
      </c>
      <c r="F13" s="1">
        <v>35.200000000000003</v>
      </c>
    </row>
    <row r="14" spans="1:6" x14ac:dyDescent="0.25">
      <c r="A14" s="1">
        <v>12</v>
      </c>
      <c r="B14" s="1">
        <v>90.4</v>
      </c>
      <c r="C14" s="1">
        <v>89.1</v>
      </c>
      <c r="D14" s="1">
        <v>92.9</v>
      </c>
      <c r="E14" s="1">
        <v>96.8</v>
      </c>
      <c r="F14" s="1">
        <v>38</v>
      </c>
    </row>
    <row r="15" spans="1:6" x14ac:dyDescent="0.25">
      <c r="A15" s="1">
        <v>13</v>
      </c>
      <c r="B15" s="1">
        <v>93.5</v>
      </c>
      <c r="C15" s="1">
        <v>92.4</v>
      </c>
      <c r="D15" s="1">
        <v>95.6</v>
      </c>
      <c r="E15" s="1">
        <v>98</v>
      </c>
      <c r="F15" s="1">
        <v>40.700000000000003</v>
      </c>
    </row>
    <row r="16" spans="1:6" x14ac:dyDescent="0.25">
      <c r="A16" s="1">
        <v>14</v>
      </c>
      <c r="B16" s="1">
        <v>95.8</v>
      </c>
      <c r="C16" s="1">
        <v>94.4</v>
      </c>
      <c r="D16" s="1">
        <v>97.4</v>
      </c>
      <c r="E16" s="1">
        <v>98.7</v>
      </c>
      <c r="F16" s="1">
        <v>43.3</v>
      </c>
    </row>
    <row r="17" spans="1:6" x14ac:dyDescent="0.25">
      <c r="A17" s="1">
        <v>15</v>
      </c>
      <c r="B17" s="1">
        <v>97.6</v>
      </c>
      <c r="C17" s="1">
        <v>96.1</v>
      </c>
      <c r="D17" s="1">
        <v>98.6</v>
      </c>
      <c r="E17" s="1">
        <v>99.2</v>
      </c>
      <c r="F17" s="1">
        <v>45.9</v>
      </c>
    </row>
    <row r="18" spans="1:6" x14ac:dyDescent="0.25">
      <c r="A18" s="1">
        <v>16</v>
      </c>
      <c r="B18" s="1">
        <v>99.2</v>
      </c>
      <c r="C18" s="1">
        <v>98.5</v>
      </c>
      <c r="D18" s="1">
        <v>99.5</v>
      </c>
      <c r="E18" s="1">
        <v>99.7</v>
      </c>
      <c r="F18" s="1">
        <v>49</v>
      </c>
    </row>
    <row r="19" spans="1:6" x14ac:dyDescent="0.25">
      <c r="A19" s="1">
        <v>17</v>
      </c>
      <c r="F19" s="1">
        <v>52</v>
      </c>
    </row>
    <row r="20" spans="1:6" x14ac:dyDescent="0.25">
      <c r="A20" s="1">
        <v>18</v>
      </c>
      <c r="F20" s="1">
        <v>54.4</v>
      </c>
    </row>
    <row r="21" spans="1:6" x14ac:dyDescent="0.25">
      <c r="A21" s="1">
        <v>19</v>
      </c>
      <c r="F21" s="1">
        <v>56.6</v>
      </c>
    </row>
    <row r="22" spans="1:6" x14ac:dyDescent="0.25">
      <c r="A22" s="1">
        <v>20</v>
      </c>
      <c r="F22" s="1">
        <v>58.7</v>
      </c>
    </row>
    <row r="23" spans="1:6" x14ac:dyDescent="0.25">
      <c r="A23" s="1">
        <v>21</v>
      </c>
      <c r="F23" s="1">
        <v>60.6</v>
      </c>
    </row>
    <row r="24" spans="1:6" x14ac:dyDescent="0.25">
      <c r="A24" s="1">
        <v>22</v>
      </c>
      <c r="F24" s="1">
        <v>62.4</v>
      </c>
    </row>
    <row r="25" spans="1:6" x14ac:dyDescent="0.25">
      <c r="A25" s="1">
        <v>23</v>
      </c>
      <c r="F25" s="1">
        <v>64.2</v>
      </c>
    </row>
    <row r="26" spans="1:6" x14ac:dyDescent="0.25">
      <c r="A26" s="1">
        <v>24</v>
      </c>
      <c r="F26" s="1">
        <v>65.900000000000006</v>
      </c>
    </row>
    <row r="27" spans="1:6" x14ac:dyDescent="0.25">
      <c r="A27" s="1">
        <v>25</v>
      </c>
      <c r="F27" s="1">
        <v>67.599999999999994</v>
      </c>
    </row>
    <row r="28" spans="1:6" x14ac:dyDescent="0.25">
      <c r="A28" s="1">
        <v>26</v>
      </c>
      <c r="F28" s="1">
        <v>69.3</v>
      </c>
    </row>
    <row r="29" spans="1:6" x14ac:dyDescent="0.25">
      <c r="A29" s="1">
        <v>27</v>
      </c>
      <c r="F29" s="1">
        <v>71</v>
      </c>
    </row>
    <row r="30" spans="1:6" x14ac:dyDescent="0.25">
      <c r="A30" s="1">
        <v>28</v>
      </c>
      <c r="F30" s="1">
        <v>72.599999999999994</v>
      </c>
    </row>
    <row r="31" spans="1:6" x14ac:dyDescent="0.25">
      <c r="A31" s="1">
        <v>29</v>
      </c>
      <c r="F31" s="1">
        <v>74</v>
      </c>
    </row>
    <row r="32" spans="1:6" x14ac:dyDescent="0.25">
      <c r="A32" s="1">
        <v>30</v>
      </c>
      <c r="F32" s="1">
        <v>75.400000000000006</v>
      </c>
    </row>
    <row r="33" spans="1:6" x14ac:dyDescent="0.25">
      <c r="A33" s="1">
        <v>31</v>
      </c>
      <c r="F33" s="1">
        <v>76.8</v>
      </c>
    </row>
    <row r="34" spans="1:6" x14ac:dyDescent="0.25">
      <c r="A34" s="1">
        <v>32</v>
      </c>
      <c r="F34" s="1">
        <v>79</v>
      </c>
    </row>
    <row r="35" spans="1:6" x14ac:dyDescent="0.25">
      <c r="A35" s="1">
        <v>33</v>
      </c>
      <c r="F35" s="1">
        <v>81.3</v>
      </c>
    </row>
    <row r="36" spans="1:6" x14ac:dyDescent="0.25">
      <c r="A36" s="1">
        <v>34</v>
      </c>
      <c r="F36" s="1">
        <v>82.7</v>
      </c>
    </row>
    <row r="37" spans="1:6" x14ac:dyDescent="0.25">
      <c r="A37" s="1">
        <v>35</v>
      </c>
      <c r="F37" s="1">
        <v>83.9</v>
      </c>
    </row>
    <row r="38" spans="1:6" x14ac:dyDescent="0.25">
      <c r="A38" s="1">
        <v>36</v>
      </c>
      <c r="F38" s="1">
        <v>84.9</v>
      </c>
    </row>
    <row r="39" spans="1:6" x14ac:dyDescent="0.25">
      <c r="A39" s="1">
        <v>37</v>
      </c>
      <c r="F39" s="1">
        <v>86</v>
      </c>
    </row>
    <row r="40" spans="1:6" x14ac:dyDescent="0.25">
      <c r="A40" s="1">
        <v>38</v>
      </c>
      <c r="F40" s="1">
        <v>87.1</v>
      </c>
    </row>
    <row r="41" spans="1:6" x14ac:dyDescent="0.25">
      <c r="A41" s="1">
        <v>39</v>
      </c>
      <c r="F41" s="1">
        <v>88.2</v>
      </c>
    </row>
    <row r="42" spans="1:6" x14ac:dyDescent="0.25">
      <c r="A42" s="1">
        <v>40</v>
      </c>
      <c r="F42" s="1">
        <v>89.2</v>
      </c>
    </row>
    <row r="43" spans="1:6" x14ac:dyDescent="0.25">
      <c r="A43" s="1">
        <v>41</v>
      </c>
      <c r="F43" s="1">
        <v>90</v>
      </c>
    </row>
    <row r="44" spans="1:6" x14ac:dyDescent="0.25">
      <c r="A44" s="1">
        <v>42</v>
      </c>
      <c r="F44" s="1">
        <v>90.8</v>
      </c>
    </row>
    <row r="45" spans="1:6" x14ac:dyDescent="0.25">
      <c r="A45" s="1">
        <v>43</v>
      </c>
      <c r="F45" s="1">
        <v>91.5</v>
      </c>
    </row>
    <row r="46" spans="1:6" x14ac:dyDescent="0.25">
      <c r="A46" s="1">
        <v>44</v>
      </c>
      <c r="F46" s="1">
        <v>92.3</v>
      </c>
    </row>
    <row r="47" spans="1:6" x14ac:dyDescent="0.25">
      <c r="A47" s="1">
        <v>45</v>
      </c>
      <c r="F47" s="1">
        <v>93</v>
      </c>
    </row>
    <row r="48" spans="1:6" x14ac:dyDescent="0.25">
      <c r="A48" s="1">
        <v>46</v>
      </c>
      <c r="F48" s="1">
        <v>93.7</v>
      </c>
    </row>
    <row r="49" spans="1:6" x14ac:dyDescent="0.25">
      <c r="A49" s="1">
        <v>47</v>
      </c>
      <c r="F49" s="1">
        <v>94.3</v>
      </c>
    </row>
    <row r="50" spans="1:6" x14ac:dyDescent="0.25">
      <c r="A50" s="1">
        <v>48</v>
      </c>
      <c r="F50" s="1">
        <v>95.1</v>
      </c>
    </row>
    <row r="51" spans="1:6" x14ac:dyDescent="0.25">
      <c r="A51" s="1">
        <v>49</v>
      </c>
      <c r="F51" s="1">
        <v>95.9</v>
      </c>
    </row>
    <row r="52" spans="1:6" x14ac:dyDescent="0.25">
      <c r="A52" s="1">
        <v>50</v>
      </c>
      <c r="F52" s="1">
        <v>96.3</v>
      </c>
    </row>
    <row r="53" spans="1:6" x14ac:dyDescent="0.25">
      <c r="A53" s="1">
        <v>51</v>
      </c>
      <c r="F53" s="1">
        <v>96.8</v>
      </c>
    </row>
    <row r="54" spans="1:6" x14ac:dyDescent="0.25">
      <c r="A54" s="1">
        <v>52</v>
      </c>
      <c r="F54" s="1">
        <v>97.3</v>
      </c>
    </row>
    <row r="55" spans="1:6" x14ac:dyDescent="0.25">
      <c r="A55" s="1">
        <v>53</v>
      </c>
      <c r="F55" s="1">
        <v>97.6</v>
      </c>
    </row>
    <row r="56" spans="1:6" x14ac:dyDescent="0.25">
      <c r="A56" s="1">
        <v>54</v>
      </c>
      <c r="F56" s="1">
        <v>97.9</v>
      </c>
    </row>
    <row r="57" spans="1:6" x14ac:dyDescent="0.25">
      <c r="A57" s="1">
        <v>55</v>
      </c>
      <c r="F57" s="1">
        <v>98.1</v>
      </c>
    </row>
    <row r="58" spans="1:6" x14ac:dyDescent="0.25">
      <c r="A58" s="1">
        <v>56</v>
      </c>
      <c r="F58" s="1">
        <v>98.4</v>
      </c>
    </row>
    <row r="59" spans="1:6" x14ac:dyDescent="0.25">
      <c r="A59" s="1">
        <v>57</v>
      </c>
      <c r="F59" s="1">
        <v>98.7</v>
      </c>
    </row>
    <row r="60" spans="1:6" x14ac:dyDescent="0.25">
      <c r="A60" s="1">
        <v>58</v>
      </c>
      <c r="F60" s="1">
        <v>98.9</v>
      </c>
    </row>
    <row r="61" spans="1:6" x14ac:dyDescent="0.25">
      <c r="A61" s="1">
        <v>59</v>
      </c>
      <c r="F61" s="1">
        <v>99.1</v>
      </c>
    </row>
    <row r="62" spans="1:6" x14ac:dyDescent="0.25">
      <c r="A62" s="1">
        <v>60</v>
      </c>
      <c r="F62" s="1">
        <v>99.3</v>
      </c>
    </row>
    <row r="63" spans="1:6" x14ac:dyDescent="0.25">
      <c r="A63" s="1">
        <v>61</v>
      </c>
      <c r="F63" s="1">
        <v>99.5</v>
      </c>
    </row>
    <row r="64" spans="1:6" x14ac:dyDescent="0.25">
      <c r="A64" s="1">
        <v>62</v>
      </c>
      <c r="F64" s="1">
        <v>99.6</v>
      </c>
    </row>
    <row r="65" spans="1:6" x14ac:dyDescent="0.25">
      <c r="A65" s="1">
        <v>63</v>
      </c>
      <c r="F65" s="1">
        <v>99.7</v>
      </c>
    </row>
    <row r="66" spans="1:6" x14ac:dyDescent="0.25">
      <c r="A66" s="1">
        <v>64</v>
      </c>
      <c r="F66" s="1">
        <v>99.9</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TEST</vt:lpstr>
      <vt:lpstr>RESULTADOS</vt:lpstr>
      <vt:lpstr>PERCENTILES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USER</cp:lastModifiedBy>
  <cp:revision>1</cp:revision>
  <dcterms:created xsi:type="dcterms:W3CDTF">2026-07-01T22:54:22Z</dcterms:created>
  <dcterms:modified xsi:type="dcterms:W3CDTF">2026-07-07T19:54:41Z</dcterms:modified>
  <dc:language>en-US</dc:language>
</cp:coreProperties>
</file>